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Z:\Key Documents\Austax\Key Austax Documents\Worksheets\Client Tax Return Worksheets\"/>
    </mc:Choice>
  </mc:AlternateContent>
  <xr:revisionPtr revIDLastSave="0" documentId="13_ncr:1_{27311C1E-CF46-4ED9-BE03-71FDC790BD63}" xr6:coauthVersionLast="47" xr6:coauthVersionMax="47" xr10:uidLastSave="{00000000-0000-0000-0000-000000000000}"/>
  <bookViews>
    <workbookView xWindow="-120" yWindow="-120" windowWidth="29040" windowHeight="15720" xr2:uid="{00000000-000D-0000-FFFF-FFFF00000000}"/>
  </bookViews>
  <sheets>
    <sheet name="Car Expenses Worksheet" sheetId="9" r:id="rId1"/>
    <sheet name="Work Related Expenses Schedule" sheetId="1" r:id="rId2"/>
    <sheet name="Data" sheetId="8" state="hidden" r:id="rId3"/>
  </sheets>
  <externalReferences>
    <externalReference r:id="rId4"/>
    <externalReference r:id="rId5"/>
  </externalReferences>
  <definedNames>
    <definedName name="Accountants" localSheetId="0">[1]Data!$A$12:$A$15</definedName>
    <definedName name="Accountants" localSheetId="2">Data!$A$12:$A$15</definedName>
    <definedName name="Accountants">#REF!</definedName>
    <definedName name="d" localSheetId="0">IF('Car Expenses Worksheet'!Values_Entered,Header_Row+'Car Expenses Worksheet'!Number_of_Payments,Header_Row)</definedName>
    <definedName name="d">IF(Values_Entered,Header_Row+Number_of_Payments,Header_Row)</definedName>
    <definedName name="End_Bal">'[2]Amortization Table'!$I$18:$I$377</definedName>
    <definedName name="Header_Row">ROW('[2]Amortization Table'!$A$17:$IV$17)</definedName>
    <definedName name="Interest_Rate">'[2]Amortization Table'!$D$7</definedName>
    <definedName name="Last_Row" localSheetId="0">IF('Car Expenses Worksheet'!Values_Entered,Header_Row+'Car Expenses Worksheet'!Number_of_Payments,Header_Row)</definedName>
    <definedName name="Last_Row">IF(Values_Entered,Header_Row+Number_of_Payments,Header_Row)</definedName>
    <definedName name="Loan_Amount">'[2]Amortization Table'!$D$6</definedName>
    <definedName name="Loan_Start">'[2]Amortization Table'!$D$10</definedName>
    <definedName name="Loan_Years">'[2]Amortization Table'!$D$8</definedName>
    <definedName name="Medicare" localSheetId="0">[1]Data!$C$12:$C$14</definedName>
    <definedName name="Medicare" localSheetId="2">Data!$C$12:$C$14</definedName>
    <definedName name="Medicare">#REF!</definedName>
    <definedName name="Number_of_Payments" localSheetId="0">MATCH(0.01,End_Bal,-1)+1</definedName>
    <definedName name="Number_of_Payments">MATCH(0.01,End_Bal,-1)+1</definedName>
    <definedName name="TaxYear">Data!$G$2:$G$3</definedName>
    <definedName name="Values_Entered" localSheetId="0">IF(Loan_Amount*Interest_Rate*Loan_Years*Loan_Start&gt;0,1,0)</definedName>
    <definedName name="Values_Entered">IF(Loan_Amount*Interest_Rate*Loan_Years*Loan_Start&gt;0,1,0)</definedName>
    <definedName name="YesNo" localSheetId="0">[1]Data!$B$12:$B$13</definedName>
    <definedName name="YesNo" localSheetId="2">Data!$B$12:$B$13</definedName>
    <definedName name="YesNo">#REF!</definedName>
  </definedNames>
  <calcPr calcId="191029"/>
</workbook>
</file>

<file path=xl/calcChain.xml><?xml version="1.0" encoding="utf-8"?>
<calcChain xmlns="http://schemas.openxmlformats.org/spreadsheetml/2006/main">
  <c r="B35" i="9" l="1"/>
  <c r="B17" i="8"/>
  <c r="B12" i="9" s="1"/>
  <c r="B19" i="9" l="1"/>
  <c r="B5" i="8" l="1"/>
  <c r="B13" i="9" l="1"/>
  <c r="D20" i="1"/>
  <c r="D49" i="9"/>
  <c r="D48" i="9"/>
  <c r="B31" i="9"/>
  <c r="B34" i="9" s="1"/>
  <c r="B51" i="9"/>
  <c r="D47" i="9" l="1"/>
  <c r="D44" i="9"/>
  <c r="D43" i="9"/>
  <c r="D42" i="9"/>
  <c r="D41" i="9"/>
  <c r="D50" i="9"/>
  <c r="D46" i="9"/>
  <c r="D45" i="9"/>
  <c r="D40" i="9"/>
  <c r="D39" i="9"/>
  <c r="B4" i="1"/>
  <c r="B3" i="1"/>
  <c r="B2" i="1"/>
  <c r="A42" i="8"/>
  <c r="D42" i="8" s="1"/>
  <c r="C41" i="8"/>
  <c r="D51" i="9" l="1"/>
  <c r="D37" i="1"/>
  <c r="D36" i="1"/>
  <c r="D19" i="1"/>
  <c r="D18" i="1"/>
  <c r="D34" i="1"/>
  <c r="D33" i="1"/>
  <c r="D31" i="1"/>
  <c r="D32" i="1"/>
  <c r="B39" i="1"/>
  <c r="D38" i="1"/>
  <c r="D35" i="1"/>
  <c r="D30" i="1"/>
  <c r="D29" i="1"/>
  <c r="D28" i="1"/>
  <c r="D27" i="1"/>
  <c r="D26" i="1"/>
  <c r="D25" i="1"/>
  <c r="B22" i="1"/>
  <c r="D21" i="1"/>
  <c r="D17" i="1"/>
  <c r="D16" i="1"/>
  <c r="B13" i="1"/>
  <c r="D12" i="1"/>
  <c r="D11" i="1"/>
  <c r="D10" i="1"/>
  <c r="D9" i="1"/>
  <c r="D22" i="1" l="1"/>
  <c r="D13" i="1"/>
  <c r="D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Anthony Jelich</author>
    <author>Anthony</author>
  </authors>
  <commentList>
    <comment ref="B10" authorId="0" shapeId="0" xr:uid="{00000000-0006-0000-0000-000001000000}">
      <text>
        <r>
          <rPr>
            <b/>
            <sz val="9"/>
            <color indexed="81"/>
            <rFont val="Tahoma"/>
            <family val="2"/>
          </rPr>
          <t>Anthony Jelich:</t>
        </r>
        <r>
          <rPr>
            <sz val="9"/>
            <color indexed="81"/>
            <rFont val="Tahoma"/>
            <family val="2"/>
          </rPr>
          <t xml:space="preserve">
1 Litre = 1000cc</t>
        </r>
      </text>
    </comment>
    <comment ref="A15" authorId="1" shapeId="0" xr:uid="{00000000-0006-0000-0000-000002000000}">
      <text>
        <r>
          <rPr>
            <b/>
            <sz val="9"/>
            <color indexed="81"/>
            <rFont val="Tahoma"/>
            <family val="2"/>
          </rPr>
          <t>Anthony Jelich:</t>
        </r>
        <r>
          <rPr>
            <sz val="9"/>
            <color indexed="81"/>
            <rFont val="Tahoma"/>
            <family val="2"/>
          </rPr>
          <t xml:space="preserve">
Includes travel between places of employment or between jobsites to carry out your employment duties.
Work kilometres generally do not included trips between home and work unless you have no fixed place of employment or you need to transport bulky tools or equipment to and from work.</t>
        </r>
      </text>
    </comment>
    <comment ref="B15" authorId="1" shapeId="0" xr:uid="{00000000-0006-0000-0000-000003000000}">
      <text>
        <r>
          <rPr>
            <b/>
            <sz val="9"/>
            <color indexed="81"/>
            <rFont val="Tahoma"/>
            <family val="2"/>
          </rPr>
          <t>Anthony Jelich:</t>
        </r>
        <r>
          <rPr>
            <sz val="9"/>
            <color indexed="81"/>
            <rFont val="Tahoma"/>
            <family val="2"/>
          </rPr>
          <t xml:space="preserve">
Total of work related kilometres travelled during the current financial year.
This figure is required for all work related car expenses claims where the set rate is to be used and should be substantiated by a travel diary or log book.</t>
        </r>
      </text>
    </comment>
    <comment ref="B18" authorId="0" shapeId="0" xr:uid="{00000000-0006-0000-0000-000004000000}">
      <text>
        <r>
          <rPr>
            <b/>
            <sz val="9"/>
            <color indexed="81"/>
            <rFont val="Tahoma"/>
            <charset val="1"/>
          </rPr>
          <t>Anthony Jelich:</t>
        </r>
        <r>
          <rPr>
            <sz val="9"/>
            <color indexed="81"/>
            <rFont val="Tahoma"/>
            <charset val="1"/>
          </rPr>
          <t xml:space="preserve">
Your logbook must be less than five years old to meet ATO requirements.</t>
        </r>
      </text>
    </comment>
    <comment ref="B19" authorId="1" shapeId="0" xr:uid="{00000000-0006-0000-0000-000005000000}">
      <text>
        <r>
          <rPr>
            <b/>
            <sz val="9"/>
            <color indexed="81"/>
            <rFont val="Tahoma"/>
            <family val="2"/>
          </rPr>
          <t>Anthony Jelich:</t>
        </r>
        <r>
          <rPr>
            <sz val="9"/>
            <color indexed="81"/>
            <rFont val="Tahoma"/>
            <family val="2"/>
          </rPr>
          <t xml:space="preserve">
This percentage is calculated based on the Work Kilometres Travelled divided by the Total Kilometres Travelled during the logbook period.
Please ensure your logbook is less than five years old and has been kept for a continuous period of at least 12 weeks.</t>
        </r>
      </text>
    </comment>
    <comment ref="B22" authorId="0" shapeId="0" xr:uid="{00000000-0006-0000-0000-000006000000}">
      <text>
        <r>
          <rPr>
            <b/>
            <sz val="9"/>
            <color indexed="81"/>
            <rFont val="Tahoma"/>
            <family val="2"/>
          </rPr>
          <t xml:space="preserve">Anthony Jelich:
</t>
        </r>
        <r>
          <rPr>
            <sz val="9"/>
            <color indexed="81"/>
            <rFont val="Tahoma"/>
            <family val="2"/>
          </rPr>
          <t>Only use for non luxury car leases. Otherwise calculated by tax agent.</t>
        </r>
      </text>
    </comment>
    <comment ref="B23" authorId="1" shapeId="0" xr:uid="{00000000-0006-0000-0000-000007000000}">
      <text>
        <r>
          <rPr>
            <b/>
            <sz val="9"/>
            <color indexed="81"/>
            <rFont val="Tahoma"/>
            <family val="2"/>
          </rPr>
          <t>Anthony Jelich:</t>
        </r>
        <r>
          <rPr>
            <sz val="9"/>
            <color indexed="81"/>
            <rFont val="Tahoma"/>
            <family val="2"/>
          </rPr>
          <t xml:space="preserve">
Include only the interest component of any loan repayments. You may need to contact the vehicle financier to obtain this figure.</t>
        </r>
      </text>
    </comment>
    <comment ref="B24" authorId="1" shapeId="0" xr:uid="{00000000-0006-0000-0000-000008000000}">
      <text>
        <r>
          <rPr>
            <b/>
            <sz val="9"/>
            <color indexed="81"/>
            <rFont val="Tahoma"/>
            <family val="2"/>
          </rPr>
          <t>Anthony Jelich:</t>
        </r>
        <r>
          <rPr>
            <sz val="9"/>
            <color indexed="81"/>
            <rFont val="Tahoma"/>
            <family val="2"/>
          </rPr>
          <t xml:space="preserve">
Calculated by your tax agent
</t>
        </r>
      </text>
    </comment>
  </commentList>
</comments>
</file>

<file path=xl/sharedStrings.xml><?xml version="1.0" encoding="utf-8"?>
<sst xmlns="http://schemas.openxmlformats.org/spreadsheetml/2006/main" count="144" uniqueCount="112">
  <si>
    <t>Purchase Date</t>
  </si>
  <si>
    <t>Gross up Factor 1</t>
  </si>
  <si>
    <t>Gross up Factor 2</t>
  </si>
  <si>
    <t>FBT Tax rate</t>
  </si>
  <si>
    <t>Anthony Jelich</t>
  </si>
  <si>
    <t>Jim Jelich</t>
  </si>
  <si>
    <t>Paul Raft</t>
  </si>
  <si>
    <t>Robert Cheetham</t>
  </si>
  <si>
    <t>Luxury Car Tax Threshold</t>
  </si>
  <si>
    <t>Individual Income Tax Rates</t>
  </si>
  <si>
    <t>Min</t>
  </si>
  <si>
    <t>Max</t>
  </si>
  <si>
    <t>Rate</t>
  </si>
  <si>
    <t>For Year Ended</t>
  </si>
  <si>
    <t>plus</t>
  </si>
  <si>
    <t>LITO Max offset</t>
  </si>
  <si>
    <t>Shade out</t>
  </si>
  <si>
    <t>Cut Out Threshold</t>
  </si>
  <si>
    <t>Flood levy</t>
  </si>
  <si>
    <t>Medicare Levy</t>
  </si>
  <si>
    <t>Low Income Tax Offset</t>
  </si>
  <si>
    <t>Medicare Levy Surcharge</t>
  </si>
  <si>
    <t>Yes</t>
  </si>
  <si>
    <t>No</t>
  </si>
  <si>
    <t>Full</t>
  </si>
  <si>
    <t>Half</t>
  </si>
  <si>
    <t>Page 1 of 2</t>
  </si>
  <si>
    <t>Page 2 of 2</t>
  </si>
  <si>
    <t>Work Related Expenses Schedule</t>
  </si>
  <si>
    <t>Client Name:</t>
  </si>
  <si>
    <t>For the year ending 30th of June</t>
  </si>
  <si>
    <t>Main Occupation:</t>
  </si>
  <si>
    <t>Car expenses</t>
  </si>
  <si>
    <t>Work Related Expenses</t>
  </si>
  <si>
    <t>Work %</t>
  </si>
  <si>
    <t>Total Amount</t>
  </si>
  <si>
    <t>Amount Claimable</t>
  </si>
  <si>
    <t>Lease Payments</t>
  </si>
  <si>
    <t>Rego, CTP &amp; Insurance</t>
  </si>
  <si>
    <t>Other</t>
  </si>
  <si>
    <t>Fuel &amp; Oil</t>
  </si>
  <si>
    <t>Servicing, Repairs &amp; Maintenance</t>
  </si>
  <si>
    <t>Train Fares</t>
  </si>
  <si>
    <t>Bus Fares</t>
  </si>
  <si>
    <t>Taxi Fares</t>
  </si>
  <si>
    <t>Meals</t>
  </si>
  <si>
    <t>Car Hire</t>
  </si>
  <si>
    <t>Total Travel Expenses</t>
  </si>
  <si>
    <t>Road Tolls</t>
  </si>
  <si>
    <t>Parking Fees</t>
  </si>
  <si>
    <t>Uniform &amp; Clothing Expenses</t>
  </si>
  <si>
    <t>Laundry of Uniform/Protective Clothing</t>
  </si>
  <si>
    <t>Purchase of Uniform/Protective Clothing</t>
  </si>
  <si>
    <t>Dry Cleaning Expenses</t>
  </si>
  <si>
    <t>Total Clothing Expenses</t>
  </si>
  <si>
    <t>Self Education Expenses</t>
  </si>
  <si>
    <t>Textbooks</t>
  </si>
  <si>
    <t>Stationery</t>
  </si>
  <si>
    <t>Internet Expenses</t>
  </si>
  <si>
    <t>Total Self Education Expenses</t>
  </si>
  <si>
    <t>Other Work Related Expenses</t>
  </si>
  <si>
    <t>Total Other WRE</t>
  </si>
  <si>
    <t>Tools &amp; Equipment</t>
  </si>
  <si>
    <t>Mobile Telephone</t>
  </si>
  <si>
    <t>Sun Protection</t>
  </si>
  <si>
    <t>Professional Assoc. &amp; Union Fees</t>
  </si>
  <si>
    <t>Books, Trade Journals &amp; Magazines</t>
  </si>
  <si>
    <t>Licenses &amp; Permits</t>
  </si>
  <si>
    <t>Home Office Expenses</t>
  </si>
  <si>
    <t>Computer</t>
  </si>
  <si>
    <t>Date Purchased</t>
  </si>
  <si>
    <t>Laptop</t>
  </si>
  <si>
    <t>Printer</t>
  </si>
  <si>
    <t>Vehicle Make</t>
  </si>
  <si>
    <t>Vehicle Model</t>
  </si>
  <si>
    <t>Vehicle Details</t>
  </si>
  <si>
    <t>Total Kilometres Travelled</t>
  </si>
  <si>
    <t>Work Kilometres Travelled</t>
  </si>
  <si>
    <t>Set Rate Data For Year End</t>
  </si>
  <si>
    <t>Non-Rotary</t>
  </si>
  <si>
    <t>Rotary</t>
  </si>
  <si>
    <t>Engine Capacity (cc)</t>
  </si>
  <si>
    <t>Vehicle Purchase Cost</t>
  </si>
  <si>
    <t>Luxury Car Limit Apply?</t>
  </si>
  <si>
    <t>Depreciation</t>
  </si>
  <si>
    <t>Tyres</t>
  </si>
  <si>
    <t>Motor Vehicle Tax Deduction Available:</t>
  </si>
  <si>
    <t>Logbook Method</t>
  </si>
  <si>
    <t>Set Rate Method</t>
  </si>
  <si>
    <t>Travel Expenses</t>
  </si>
  <si>
    <t>Air Fares</t>
  </si>
  <si>
    <t>Capital Expenses ( &gt;$300)</t>
  </si>
  <si>
    <t>Computer Expenses/ Software</t>
  </si>
  <si>
    <t>TAFE/ Uni Course Fees</t>
  </si>
  <si>
    <t>Conferences &amp; Seminars</t>
  </si>
  <si>
    <t>Bond, James Bond</t>
  </si>
  <si>
    <t>Secret Agent</t>
  </si>
  <si>
    <t>Vehicle Expenses</t>
  </si>
  <si>
    <t>Total Vehicle Expenses</t>
  </si>
  <si>
    <t>Accommodation</t>
  </si>
  <si>
    <t>Interest on Loans</t>
  </si>
  <si>
    <t>Days Car Held</t>
  </si>
  <si>
    <t>All Cars</t>
  </si>
  <si>
    <t>Luxury Car Threshold</t>
  </si>
  <si>
    <t>Aston Martin</t>
  </si>
  <si>
    <t>DB5</t>
  </si>
  <si>
    <t>Do you have a logbook for this vehicle?</t>
  </si>
  <si>
    <t>Start Date of Logbook</t>
  </si>
  <si>
    <t>Tax Deductible Logbook Percentage</t>
  </si>
  <si>
    <r>
      <rPr>
        <b/>
        <sz val="9"/>
        <rFont val="Arial"/>
        <family val="2"/>
      </rPr>
      <t>DISCLAIMER</t>
    </r>
    <r>
      <rPr>
        <sz val="9"/>
        <rFont val="Arial"/>
        <family val="2"/>
      </rPr>
      <t xml:space="preserve">: This spreadsheet is designed as a general guide to assist our clients' calculate their annual tax deductions. Due to differences between occupations and employers, not all expense categories listed on this spreadsheet may be applicable to your situation. The expense categories shown on this spreadsheet are designed to be general in nature, do not act on this information without first obtaining specific advice regarding your particular circumstances from a tax professional. Use of this spreadsheet does not alter your responsibility to keep appropriate written substantiation (such as invoices, receipts, diaries and logbooks) for expenses you list herein for the statutory retention period as determined by the Australian Taxation Office. Austax Accountants &amp; Financial Planners Pty Ltd does not warrant the accuracy of this spreadsheet and disclaims all liability to any person relying on information contained herein. </t>
    </r>
  </si>
  <si>
    <t>NOTE: To claim a tax deduction for any expense, the law requires that you must have actually incurred the expense, and not for example been reimbursed by an employer or provided as part of a salary package. Expenses are also required to be apportioned between any personal and work use using a reasonable basis of apportionment. You may also be required to produce vehicle logbook or travel diary to evidence your claims.</t>
  </si>
  <si>
    <r>
      <rPr>
        <sz val="10"/>
        <rFont val="Calibri"/>
        <family val="2"/>
      </rPr>
      <t>©</t>
    </r>
    <r>
      <rPr>
        <sz val="10"/>
        <rFont val="Arial"/>
        <family val="2"/>
      </rPr>
      <t xml:space="preserve"> Austax Accountants &amp; Financial Planners Pty Ltd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</si>
</sst>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C09]#,##0.00"/>
    <numFmt numFmtId="165" formatCode="0.0%"/>
    <numFmt numFmtId="166" formatCode="_-&quot;$&quot;* #,##0_-;\-&quot;$&quot;* #,##0_-;_-&quot;$&quot;* &quot;-&quot;??_-;_-@_-"/>
  </numFmts>
  <fonts count="13" x14ac:knownFonts="1">
    <font>
      <sz val="10"/>
      <name val="Arial"/>
    </font>
    <font>
      <sz val="10"/>
      <name val="Arial"/>
      <family val="2"/>
    </font>
    <font>
      <sz val="8"/>
      <name val="Arial"/>
      <family val="2"/>
    </font>
    <font>
      <sz val="9"/>
      <color indexed="81"/>
      <name val="Tahoma"/>
      <family val="2"/>
    </font>
    <font>
      <b/>
      <sz val="9"/>
      <color indexed="81"/>
      <name val="Tahoma"/>
      <family val="2"/>
    </font>
    <font>
      <b/>
      <sz val="10"/>
      <name val="Arial"/>
      <family val="2"/>
    </font>
    <font>
      <sz val="10"/>
      <name val="Calibri"/>
      <family val="2"/>
    </font>
    <font>
      <b/>
      <u/>
      <sz val="10"/>
      <name val="Arial"/>
      <family val="2"/>
    </font>
    <font>
      <sz val="9"/>
      <name val="Arial"/>
      <family val="2"/>
    </font>
    <font>
      <b/>
      <sz val="9"/>
      <name val="Arial"/>
      <family val="2"/>
    </font>
    <font>
      <sz val="9"/>
      <color indexed="81"/>
      <name val="Tahoma"/>
      <charset val="1"/>
    </font>
    <font>
      <b/>
      <sz val="9"/>
      <color indexed="81"/>
      <name val="Tahoma"/>
      <charset val="1"/>
    </font>
    <font>
      <u/>
      <sz val="10"/>
      <color theme="10"/>
      <name val="Arial"/>
      <family val="2"/>
    </font>
  </fonts>
  <fills count="3">
    <fill>
      <patternFill patternType="none"/>
    </fill>
    <fill>
      <patternFill patternType="gray125"/>
    </fill>
    <fill>
      <patternFill patternType="solid">
        <fgColor rgb="FFB3D2F7"/>
        <bgColor indexed="64"/>
      </patternFill>
    </fill>
  </fills>
  <borders count="2">
    <border>
      <left/>
      <right/>
      <top/>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cellStyleXfs>
  <cellXfs count="60">
    <xf numFmtId="0" fontId="0" fillId="0" borderId="0" xfId="0"/>
    <xf numFmtId="0" fontId="1" fillId="0" borderId="0" xfId="0" applyFont="1"/>
    <xf numFmtId="0" fontId="5" fillId="0" borderId="0" xfId="0" applyFont="1"/>
    <xf numFmtId="14" fontId="1" fillId="0" borderId="0" xfId="0" applyNumberFormat="1" applyFont="1"/>
    <xf numFmtId="44" fontId="1" fillId="0" borderId="0" xfId="1" applyFont="1"/>
    <xf numFmtId="10" fontId="1" fillId="0" borderId="0" xfId="0" applyNumberFormat="1" applyFont="1"/>
    <xf numFmtId="10" fontId="1" fillId="0" borderId="0" xfId="2" applyNumberFormat="1" applyFont="1"/>
    <xf numFmtId="0" fontId="1" fillId="0" borderId="0" xfId="0" applyFont="1" applyAlignment="1">
      <alignment wrapText="1"/>
    </xf>
    <xf numFmtId="44" fontId="1" fillId="0" borderId="0" xfId="0" applyNumberFormat="1" applyFont="1"/>
    <xf numFmtId="0" fontId="1" fillId="0" borderId="0" xfId="0" applyFont="1" applyAlignment="1">
      <alignment shrinkToFit="1"/>
    </xf>
    <xf numFmtId="0" fontId="5" fillId="0" borderId="1" xfId="0" applyFont="1" applyBorder="1"/>
    <xf numFmtId="44" fontId="5" fillId="0" borderId="1" xfId="1" applyFont="1" applyBorder="1"/>
    <xf numFmtId="44" fontId="5" fillId="0" borderId="1" xfId="2" applyNumberFormat="1" applyFont="1" applyBorder="1"/>
    <xf numFmtId="10" fontId="5" fillId="0" borderId="1" xfId="2" applyNumberFormat="1" applyFont="1" applyBorder="1"/>
    <xf numFmtId="0" fontId="1" fillId="0" borderId="0" xfId="0" applyFont="1" applyAlignment="1">
      <alignment horizontal="center" shrinkToFit="1"/>
    </xf>
    <xf numFmtId="0" fontId="0" fillId="0" borderId="0" xfId="0" applyAlignment="1">
      <alignment horizontal="center" shrinkToFit="1"/>
    </xf>
    <xf numFmtId="0" fontId="7" fillId="0" borderId="0" xfId="0" applyFont="1"/>
    <xf numFmtId="44" fontId="1" fillId="0" borderId="0" xfId="1" applyFont="1" applyProtection="1"/>
    <xf numFmtId="1" fontId="1" fillId="0" borderId="0" xfId="0" applyNumberFormat="1" applyFont="1"/>
    <xf numFmtId="164" fontId="1" fillId="0" borderId="0" xfId="0" applyNumberFormat="1" applyFont="1"/>
    <xf numFmtId="10" fontId="1" fillId="0" borderId="0" xfId="2" applyNumberFormat="1" applyFont="1" applyProtection="1"/>
    <xf numFmtId="164" fontId="5" fillId="0" borderId="0" xfId="0" applyNumberFormat="1" applyFont="1"/>
    <xf numFmtId="0" fontId="5" fillId="0" borderId="1" xfId="3" applyNumberFormat="1" applyFont="1" applyBorder="1" applyAlignment="1" applyProtection="1">
      <alignment horizontal="left"/>
    </xf>
    <xf numFmtId="44" fontId="1" fillId="0" borderId="1" xfId="1" applyFont="1" applyBorder="1" applyProtection="1"/>
    <xf numFmtId="44" fontId="1" fillId="0" borderId="0" xfId="1" applyFont="1" applyBorder="1" applyProtection="1"/>
    <xf numFmtId="44" fontId="5" fillId="0" borderId="1" xfId="2" applyNumberFormat="1" applyFont="1" applyBorder="1" applyProtection="1"/>
    <xf numFmtId="0" fontId="1" fillId="0" borderId="0" xfId="0" applyFont="1" applyAlignment="1">
      <alignment horizontal="center"/>
    </xf>
    <xf numFmtId="0" fontId="1" fillId="0" borderId="0" xfId="0" applyFont="1" applyAlignment="1">
      <alignment horizontal="left" wrapText="1"/>
    </xf>
    <xf numFmtId="0" fontId="1" fillId="2" borderId="0" xfId="0" applyFont="1" applyFill="1" applyAlignment="1" applyProtection="1">
      <alignment horizontal="center"/>
      <protection locked="0"/>
    </xf>
    <xf numFmtId="44" fontId="1" fillId="2" borderId="0" xfId="1" applyFont="1" applyFill="1" applyAlignment="1" applyProtection="1">
      <protection locked="0"/>
    </xf>
    <xf numFmtId="14" fontId="1" fillId="2" borderId="0" xfId="0" applyNumberFormat="1" applyFont="1" applyFill="1" applyAlignment="1" applyProtection="1">
      <alignment horizontal="center"/>
      <protection locked="0"/>
    </xf>
    <xf numFmtId="1" fontId="1" fillId="2" borderId="0" xfId="0" applyNumberFormat="1" applyFont="1" applyFill="1" applyAlignment="1" applyProtection="1">
      <alignment horizontal="center"/>
      <protection locked="0"/>
    </xf>
    <xf numFmtId="44" fontId="1" fillId="2" borderId="0" xfId="1" applyFont="1" applyFill="1" applyProtection="1">
      <protection locked="0"/>
    </xf>
    <xf numFmtId="0" fontId="1" fillId="2" borderId="0" xfId="0" applyFont="1" applyFill="1" applyProtection="1">
      <protection locked="0"/>
    </xf>
    <xf numFmtId="44" fontId="1" fillId="2" borderId="0" xfId="1" applyFont="1" applyFill="1" applyAlignment="1" applyProtection="1">
      <alignment horizontal="right"/>
      <protection locked="0"/>
    </xf>
    <xf numFmtId="0" fontId="1" fillId="0" borderId="0" xfId="0" applyFont="1" applyProtection="1">
      <protection hidden="1"/>
    </xf>
    <xf numFmtId="165" fontId="0" fillId="0" borderId="0" xfId="2" applyNumberFormat="1" applyFont="1" applyProtection="1">
      <protection hidden="1"/>
    </xf>
    <xf numFmtId="0" fontId="0" fillId="0" borderId="0" xfId="0" applyProtection="1">
      <protection hidden="1"/>
    </xf>
    <xf numFmtId="9" fontId="0" fillId="0" borderId="0" xfId="2" applyFont="1" applyProtection="1">
      <protection hidden="1"/>
    </xf>
    <xf numFmtId="44" fontId="0" fillId="0" borderId="0" xfId="1" applyFont="1" applyProtection="1">
      <protection hidden="1"/>
    </xf>
    <xf numFmtId="166" fontId="0" fillId="0" borderId="0" xfId="1" applyNumberFormat="1" applyFont="1" applyProtection="1">
      <protection hidden="1"/>
    </xf>
    <xf numFmtId="14" fontId="1" fillId="2" borderId="0" xfId="0" applyNumberFormat="1" applyFont="1" applyFill="1" applyProtection="1">
      <protection locked="0"/>
    </xf>
    <xf numFmtId="44" fontId="1" fillId="0" borderId="0" xfId="1" applyFont="1" applyFill="1" applyAlignment="1" applyProtection="1"/>
    <xf numFmtId="44" fontId="1" fillId="0" borderId="0" xfId="1" applyFont="1" applyFill="1" applyAlignment="1" applyProtection="1">
      <alignment horizontal="center"/>
      <protection hidden="1"/>
    </xf>
    <xf numFmtId="14" fontId="0" fillId="0" borderId="0" xfId="0" applyNumberFormat="1" applyProtection="1">
      <protection hidden="1"/>
    </xf>
    <xf numFmtId="0" fontId="5" fillId="0" borderId="0" xfId="3" applyNumberFormat="1" applyFont="1" applyBorder="1" applyAlignment="1" applyProtection="1">
      <alignment horizontal="left"/>
    </xf>
    <xf numFmtId="10" fontId="1" fillId="2" borderId="0" xfId="2" applyNumberFormat="1" applyFont="1" applyFill="1" applyAlignment="1" applyProtection="1">
      <alignment horizontal="center"/>
    </xf>
    <xf numFmtId="10" fontId="1" fillId="0" borderId="0" xfId="2" applyNumberFormat="1" applyFont="1" applyFill="1" applyAlignment="1" applyProtection="1">
      <alignment horizontal="center"/>
    </xf>
    <xf numFmtId="0" fontId="12" fillId="0" borderId="1" xfId="4" applyBorder="1" applyAlignment="1">
      <alignment horizontal="center"/>
    </xf>
    <xf numFmtId="10" fontId="1" fillId="2" borderId="0" xfId="2" applyNumberFormat="1" applyFont="1" applyFill="1" applyProtection="1">
      <protection locked="0"/>
    </xf>
    <xf numFmtId="0" fontId="1" fillId="0" borderId="0" xfId="0" applyFont="1" applyAlignment="1">
      <alignment horizontal="left" vertical="top" wrapText="1" shrinkToFit="1"/>
    </xf>
    <xf numFmtId="0" fontId="0" fillId="0" borderId="0" xfId="0" applyAlignment="1">
      <alignment horizontal="left" vertical="top" wrapText="1" shrinkToFit="1"/>
    </xf>
    <xf numFmtId="0" fontId="1" fillId="2" borderId="0" xfId="0" applyFont="1" applyFill="1" applyAlignment="1" applyProtection="1">
      <alignment horizontal="center" shrinkToFit="1"/>
      <protection locked="0"/>
    </xf>
    <xf numFmtId="0" fontId="0" fillId="2" borderId="0" xfId="0" applyFill="1" applyAlignment="1" applyProtection="1">
      <alignment horizontal="center" shrinkToFit="1"/>
      <protection locked="0"/>
    </xf>
    <xf numFmtId="44" fontId="1" fillId="0" borderId="0" xfId="0" applyNumberFormat="1" applyFont="1" applyProtection="1">
      <protection hidden="1"/>
    </xf>
    <xf numFmtId="0" fontId="0" fillId="0" borderId="0" xfId="0"/>
    <xf numFmtId="0" fontId="8" fillId="0" borderId="0" xfId="0" applyFont="1" applyAlignment="1">
      <alignment horizontal="justify" wrapText="1"/>
    </xf>
    <xf numFmtId="0" fontId="1" fillId="0" borderId="0" xfId="0" applyFont="1" applyAlignment="1">
      <alignment horizontal="center" shrinkToFit="1"/>
    </xf>
    <xf numFmtId="0" fontId="0" fillId="0" borderId="0" xfId="0" applyAlignment="1">
      <alignment horizontal="center" shrinkToFit="1"/>
    </xf>
    <xf numFmtId="0" fontId="0" fillId="0" borderId="0" xfId="0" applyAlignment="1">
      <alignment shrinkToFit="1"/>
    </xf>
  </cellXfs>
  <cellStyles count="5">
    <cellStyle name="Comma 2" xfId="3" xr:uid="{00000000-0005-0000-0000-000000000000}"/>
    <cellStyle name="Currency" xfId="1" builtinId="4"/>
    <cellStyle name="Hyperlink" xfId="4" builtinId="8"/>
    <cellStyle name="Normal" xfId="0" builtinId="0"/>
    <cellStyle name="Percent" xfId="2" builtinId="5"/>
  </cellStyles>
  <dxfs count="1">
    <dxf>
      <font>
        <color auto="1"/>
      </font>
      <fill>
        <patternFill>
          <bgColor rgb="FF77E937"/>
        </patternFill>
      </fill>
    </dxf>
  </dxfs>
  <tableStyles count="0" defaultTableStyle="TableStyleMedium9" defaultPivotStyle="PivotStyleLight16"/>
  <colors>
    <mruColors>
      <color rgb="FFB3D2F7"/>
      <color rgb="FF9AC3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687456</xdr:colOff>
      <xdr:row>0</xdr:row>
      <xdr:rowOff>66261</xdr:rowOff>
    </xdr:from>
    <xdr:to>
      <xdr:col>4</xdr:col>
      <xdr:colOff>1005964</xdr:colOff>
      <xdr:row>13</xdr:row>
      <xdr:rowOff>57977</xdr:rowOff>
    </xdr:to>
    <xdr:pic>
      <xdr:nvPicPr>
        <xdr:cNvPr id="3" name="Picture 1" descr="Austax Logo with Address New Phone Number.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027543" y="66261"/>
          <a:ext cx="1411812" cy="214519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21633</xdr:colOff>
      <xdr:row>0</xdr:row>
      <xdr:rowOff>41415</xdr:rowOff>
    </xdr:from>
    <xdr:to>
      <xdr:col>6</xdr:col>
      <xdr:colOff>268496</xdr:colOff>
      <xdr:row>13</xdr:row>
      <xdr:rowOff>33131</xdr:rowOff>
    </xdr:to>
    <xdr:pic>
      <xdr:nvPicPr>
        <xdr:cNvPr id="1030" name="Picture 1" descr="Austax Logo with Address New Phone Number.bmp">
          <a:extLst>
            <a:ext uri="{FF2B5EF4-FFF2-40B4-BE49-F238E27FC236}">
              <a16:creationId xmlns:a16="http://schemas.microsoft.com/office/drawing/2014/main" id="{00000000-0008-0000-0100-000006040000}"/>
            </a:ext>
          </a:extLst>
        </xdr:cNvPr>
        <xdr:cNvPicPr>
          <a:picLocks noChangeAspect="1"/>
        </xdr:cNvPicPr>
      </xdr:nvPicPr>
      <xdr:blipFill>
        <a:blip xmlns:r="http://schemas.openxmlformats.org/officeDocument/2006/relationships" r:embed="rId1" cstate="print"/>
        <a:srcRect/>
        <a:stretch>
          <a:fillRect/>
        </a:stretch>
      </xdr:blipFill>
      <xdr:spPr bwMode="auto">
        <a:xfrm>
          <a:off x="4991198" y="41415"/>
          <a:ext cx="1497537" cy="214519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y%20Documents/Austax/Key%20Austax%20Documents/Worksheets/Motor%20Vehicle%20Deductions%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Desktop/AustaxLoan%20Amortiz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tor Exp Worksheet"/>
      <sheetName val="Data"/>
      <sheetName val="Income Tax Calculators"/>
      <sheetName val="Loan Ammort"/>
    </sheetNames>
    <sheetDataSet>
      <sheetData sheetId="0" refreshError="1"/>
      <sheetData sheetId="1" refreshError="1">
        <row r="12">
          <cell r="A12" t="str">
            <v>Anthony Jelich</v>
          </cell>
          <cell r="B12" t="str">
            <v>Yes</v>
          </cell>
          <cell r="C12" t="str">
            <v>No</v>
          </cell>
        </row>
        <row r="13">
          <cell r="A13" t="str">
            <v>Jim Jelich</v>
          </cell>
          <cell r="B13" t="str">
            <v>No</v>
          </cell>
          <cell r="C13" t="str">
            <v>Full</v>
          </cell>
        </row>
        <row r="14">
          <cell r="A14" t="str">
            <v>Paul Raft</v>
          </cell>
          <cell r="C14" t="str">
            <v>Half</v>
          </cell>
        </row>
        <row r="15">
          <cell r="A15" t="str">
            <v>Robert Cheetham</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ization Table"/>
    </sheetNames>
    <sheetDataSet>
      <sheetData sheetId="0" refreshError="1">
        <row r="6">
          <cell r="D6">
            <v>92400</v>
          </cell>
        </row>
        <row r="7">
          <cell r="D7">
            <v>0.12608239468734425</v>
          </cell>
        </row>
        <row r="8">
          <cell r="D8">
            <v>5</v>
          </cell>
        </row>
        <row r="10">
          <cell r="D10">
            <v>120204</v>
          </cell>
        </row>
        <row r="18">
          <cell r="I18">
            <v>91286.934439363511</v>
          </cell>
        </row>
        <row r="19">
          <cell r="I19">
            <v>90162.17404778293</v>
          </cell>
        </row>
        <row r="20">
          <cell r="I20">
            <v>89025.595949234019</v>
          </cell>
        </row>
        <row r="21">
          <cell r="I21">
            <v>87877.075976650594</v>
          </cell>
        </row>
        <row r="22">
          <cell r="I22">
            <v>86716.488658359696</v>
          </cell>
        </row>
        <row r="23">
          <cell r="I23">
            <v>85543.70720437431</v>
          </cell>
        </row>
        <row r="24">
          <cell r="I24">
            <v>84358.603492541981</v>
          </cell>
        </row>
        <row r="25">
          <cell r="I25">
            <v>83161.048054547922</v>
          </cell>
        </row>
        <row r="26">
          <cell r="I26">
            <v>81950.910061771108</v>
          </cell>
        </row>
        <row r="27">
          <cell r="I27">
            <v>80728.057310991673</v>
          </cell>
        </row>
        <row r="28">
          <cell r="I28">
            <v>79492.356209948208</v>
          </cell>
        </row>
        <row r="29">
          <cell r="I29">
            <v>78243.671762743295</v>
          </cell>
        </row>
        <row r="30">
          <cell r="I30">
            <v>76981.867555095683</v>
          </cell>
        </row>
        <row r="31">
          <cell r="I31">
            <v>75706.805739437506</v>
          </cell>
        </row>
        <row r="32">
          <cell r="I32">
            <v>74418.347019854948</v>
          </cell>
        </row>
        <row r="33">
          <cell r="I33">
            <v>73116.350636870658</v>
          </cell>
        </row>
        <row r="34">
          <cell r="I34">
            <v>71800.6743520663</v>
          </cell>
        </row>
        <row r="35">
          <cell r="I35">
            <v>70471.174432543485</v>
          </cell>
        </row>
        <row r="36">
          <cell r="I36">
            <v>69127.7056352215</v>
          </cell>
        </row>
        <row r="37">
          <cell r="I37">
            <v>67770.121190970007</v>
          </cell>
        </row>
        <row r="38">
          <cell r="I38">
            <v>66398.27278857505</v>
          </cell>
        </row>
        <row r="39">
          <cell r="I39">
            <v>65012.010558536596</v>
          </cell>
        </row>
        <row r="40">
          <cell r="I40">
            <v>63611.183056695816</v>
          </cell>
        </row>
        <row r="41">
          <cell r="I41">
            <v>62195.637247690378</v>
          </cell>
        </row>
        <row r="42">
          <cell r="I42">
            <v>60765.218488235849</v>
          </cell>
        </row>
        <row r="43">
          <cell r="I43">
            <v>59319.770510231509</v>
          </cell>
        </row>
        <row r="44">
          <cell r="I44">
            <v>57859.135403688604</v>
          </cell>
        </row>
        <row r="45">
          <cell r="I45">
            <v>56383.153599479258</v>
          </cell>
        </row>
        <row r="46">
          <cell r="I46">
            <v>54891.663851904108</v>
          </cell>
        </row>
        <row r="47">
          <cell r="I47">
            <v>53384.503221076797</v>
          </cell>
        </row>
        <row r="48">
          <cell r="I48">
            <v>51861.507055123388</v>
          </cell>
        </row>
        <row r="49">
          <cell r="I49">
            <v>50322.508972194722</v>
          </cell>
        </row>
        <row r="50">
          <cell r="I50">
            <v>48767.340842289821</v>
          </cell>
        </row>
        <row r="51">
          <cell r="I51">
            <v>47195.832768888264</v>
          </cell>
        </row>
        <row r="52">
          <cell r="I52">
            <v>45607.813070389624</v>
          </cell>
        </row>
        <row r="53">
          <cell r="I53">
            <v>44003.108261357869</v>
          </cell>
        </row>
        <row r="54">
          <cell r="I54">
            <v>42381.543033568698</v>
          </cell>
        </row>
        <row r="55">
          <cell r="I55">
            <v>40742.940236857743</v>
          </cell>
        </row>
        <row r="56">
          <cell r="I56">
            <v>39087.120859767565</v>
          </cell>
        </row>
        <row r="57">
          <cell r="I57">
            <v>37413.904009991282</v>
          </cell>
        </row>
        <row r="58">
          <cell r="I58">
            <v>35723.106894610748</v>
          </cell>
        </row>
        <row r="59">
          <cell r="I59">
            <v>34014.544800127078</v>
          </cell>
        </row>
        <row r="60">
          <cell r="I60">
            <v>32288.031072281367</v>
          </cell>
        </row>
        <row r="61">
          <cell r="I61">
            <v>30543.377095663374</v>
          </cell>
        </row>
        <row r="62">
          <cell r="I62">
            <v>28780.392273105983</v>
          </cell>
        </row>
        <row r="63">
          <cell r="I63">
            <v>26998.884004863135</v>
          </cell>
        </row>
        <row r="64">
          <cell r="I64">
            <v>25198.657667569008</v>
          </cell>
        </row>
        <row r="65">
          <cell r="I65">
            <v>23379.516592976106</v>
          </cell>
        </row>
        <row r="66">
          <cell r="I66">
            <v>21541.262046469972</v>
          </cell>
        </row>
        <row r="67">
          <cell r="I67">
            <v>19683.69320535814</v>
          </cell>
        </row>
        <row r="68">
          <cell r="I68">
            <v>17806.607136930976</v>
          </cell>
        </row>
        <row r="69">
          <cell r="I69">
            <v>15909.798776292017</v>
          </cell>
        </row>
        <row r="70">
          <cell r="I70">
            <v>13993.060903955362</v>
          </cell>
        </row>
        <row r="71">
          <cell r="I71">
            <v>12056.184123207697</v>
          </cell>
        </row>
        <row r="72">
          <cell r="I72">
            <v>10098.95683723245</v>
          </cell>
        </row>
        <row r="73">
          <cell r="I73">
            <v>8121.1652259936054</v>
          </cell>
        </row>
        <row r="74">
          <cell r="I74">
            <v>6122.5932228766333</v>
          </cell>
        </row>
        <row r="75">
          <cell r="I75">
            <v>4103.0224910839888</v>
          </cell>
        </row>
        <row r="76">
          <cell r="I76">
            <v>2062.2323997826034</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law.ato.gov.au/atolaw/view.htm?docid=PSR/PS20016/NAT/ATO/000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67"/>
  <sheetViews>
    <sheetView tabSelected="1" zoomScale="115" zoomScaleNormal="115" workbookViewId="0">
      <selection activeCell="A5" sqref="A5"/>
    </sheetView>
  </sheetViews>
  <sheetFormatPr defaultColWidth="8.7109375" defaultRowHeight="12.75" x14ac:dyDescent="0.2"/>
  <cols>
    <col min="1" max="1" width="35.7109375" style="1" customWidth="1"/>
    <col min="2" max="2" width="18.85546875" style="1" customWidth="1"/>
    <col min="3" max="3" width="12.85546875" style="1" customWidth="1"/>
    <col min="4" max="4" width="16.42578125" style="1" customWidth="1"/>
    <col min="5" max="5" width="16.140625" style="1" customWidth="1"/>
    <col min="6" max="6" width="10.140625" style="1" bestFit="1" customWidth="1"/>
    <col min="7" max="7" width="4.140625" style="1" customWidth="1"/>
    <col min="8" max="8" width="11.140625" style="1" bestFit="1" customWidth="1"/>
    <col min="9" max="9" width="8.7109375" style="1"/>
    <col min="10" max="10" width="11.140625" style="1" bestFit="1" customWidth="1"/>
    <col min="11" max="16384" width="8.7109375" style="1"/>
  </cols>
  <sheetData>
    <row r="1" spans="1:3" x14ac:dyDescent="0.2">
      <c r="A1" s="2" t="s">
        <v>28</v>
      </c>
      <c r="B1" s="2"/>
    </row>
    <row r="2" spans="1:3" x14ac:dyDescent="0.2">
      <c r="A2" s="2" t="s">
        <v>30</v>
      </c>
      <c r="B2" s="52">
        <v>2024</v>
      </c>
      <c r="C2" s="53"/>
    </row>
    <row r="3" spans="1:3" x14ac:dyDescent="0.2">
      <c r="A3" s="2" t="s">
        <v>29</v>
      </c>
      <c r="B3" s="52" t="s">
        <v>95</v>
      </c>
      <c r="C3" s="53"/>
    </row>
    <row r="4" spans="1:3" x14ac:dyDescent="0.2">
      <c r="A4" s="2" t="s">
        <v>31</v>
      </c>
      <c r="B4" s="52" t="s">
        <v>96</v>
      </c>
      <c r="C4" s="53"/>
    </row>
    <row r="5" spans="1:3" x14ac:dyDescent="0.2">
      <c r="A5" s="2"/>
      <c r="B5" s="14"/>
      <c r="C5" s="15"/>
    </row>
    <row r="6" spans="1:3" x14ac:dyDescent="0.2">
      <c r="A6" s="16" t="s">
        <v>32</v>
      </c>
      <c r="B6" s="14"/>
      <c r="C6" s="15"/>
    </row>
    <row r="7" spans="1:3" x14ac:dyDescent="0.2">
      <c r="A7" s="2" t="s">
        <v>75</v>
      </c>
      <c r="B7" s="14"/>
      <c r="C7" s="15"/>
    </row>
    <row r="8" spans="1:3" x14ac:dyDescent="0.2">
      <c r="A8" s="1" t="s">
        <v>73</v>
      </c>
      <c r="B8" s="28" t="s">
        <v>104</v>
      </c>
    </row>
    <row r="9" spans="1:3" x14ac:dyDescent="0.2">
      <c r="A9" s="1" t="s">
        <v>74</v>
      </c>
      <c r="B9" s="28" t="s">
        <v>105</v>
      </c>
    </row>
    <row r="10" spans="1:3" x14ac:dyDescent="0.2">
      <c r="A10" s="1" t="s">
        <v>81</v>
      </c>
      <c r="B10" s="28">
        <v>3995</v>
      </c>
    </row>
    <row r="11" spans="1:3" x14ac:dyDescent="0.2">
      <c r="A11" s="1" t="s">
        <v>82</v>
      </c>
      <c r="B11" s="29">
        <v>42024</v>
      </c>
      <c r="C11" s="17"/>
    </row>
    <row r="12" spans="1:3" x14ac:dyDescent="0.2">
      <c r="A12" s="1" t="s">
        <v>103</v>
      </c>
      <c r="B12" s="42">
        <f>Data!B17</f>
        <v>69674</v>
      </c>
      <c r="C12" s="17"/>
    </row>
    <row r="13" spans="1:3" x14ac:dyDescent="0.2">
      <c r="A13" s="1" t="s">
        <v>83</v>
      </c>
      <c r="B13" s="43" t="str">
        <f>IF($B$11&gt;B12,"Yes","No")</f>
        <v>No</v>
      </c>
      <c r="C13" s="17"/>
    </row>
    <row r="14" spans="1:3" x14ac:dyDescent="0.2">
      <c r="A14" s="1" t="s">
        <v>0</v>
      </c>
      <c r="B14" s="30">
        <v>44926</v>
      </c>
      <c r="C14" s="3"/>
    </row>
    <row r="15" spans="1:3" x14ac:dyDescent="0.2">
      <c r="A15" s="1" t="s">
        <v>77</v>
      </c>
      <c r="B15" s="31">
        <v>5000</v>
      </c>
      <c r="C15" s="18"/>
    </row>
    <row r="16" spans="1:3" x14ac:dyDescent="0.2">
      <c r="A16" s="1" t="s">
        <v>76</v>
      </c>
      <c r="B16" s="28">
        <v>15000</v>
      </c>
      <c r="C16" s="18"/>
    </row>
    <row r="17" spans="1:5" x14ac:dyDescent="0.2">
      <c r="A17" s="1" t="s">
        <v>106</v>
      </c>
      <c r="B17" s="28" t="s">
        <v>22</v>
      </c>
      <c r="C17" s="18"/>
    </row>
    <row r="18" spans="1:5" x14ac:dyDescent="0.2">
      <c r="A18" s="1" t="s">
        <v>107</v>
      </c>
      <c r="B18" s="30">
        <v>45108</v>
      </c>
      <c r="C18" s="18"/>
    </row>
    <row r="19" spans="1:5" x14ac:dyDescent="0.2">
      <c r="A19" s="1" t="s">
        <v>108</v>
      </c>
      <c r="B19" s="46">
        <f>B15/B16</f>
        <v>0.33333333333333331</v>
      </c>
      <c r="C19" s="8"/>
      <c r="E19" s="5"/>
    </row>
    <row r="20" spans="1:5" x14ac:dyDescent="0.2">
      <c r="B20" s="47"/>
      <c r="C20" s="8"/>
      <c r="E20" s="5"/>
    </row>
    <row r="21" spans="1:5" x14ac:dyDescent="0.2">
      <c r="A21" s="2" t="s">
        <v>97</v>
      </c>
      <c r="B21" s="17"/>
      <c r="E21" s="17"/>
    </row>
    <row r="22" spans="1:5" x14ac:dyDescent="0.2">
      <c r="A22" s="1" t="s">
        <v>37</v>
      </c>
      <c r="B22" s="32">
        <v>2024</v>
      </c>
      <c r="C22" s="19"/>
      <c r="E22" s="20"/>
    </row>
    <row r="23" spans="1:5" x14ac:dyDescent="0.2">
      <c r="A23" s="1" t="s">
        <v>100</v>
      </c>
      <c r="B23" s="32">
        <v>0</v>
      </c>
      <c r="C23" s="21"/>
      <c r="E23" s="17"/>
    </row>
    <row r="24" spans="1:5" x14ac:dyDescent="0.2">
      <c r="A24" s="1" t="s">
        <v>84</v>
      </c>
      <c r="B24" s="32">
        <v>0</v>
      </c>
      <c r="C24" s="21"/>
      <c r="E24" s="17"/>
    </row>
    <row r="25" spans="1:5" x14ac:dyDescent="0.2">
      <c r="A25" s="1" t="s">
        <v>40</v>
      </c>
      <c r="B25" s="32">
        <v>0</v>
      </c>
    </row>
    <row r="26" spans="1:5" x14ac:dyDescent="0.2">
      <c r="A26" s="1" t="s">
        <v>38</v>
      </c>
      <c r="B26" s="32">
        <v>0</v>
      </c>
      <c r="C26" s="17"/>
    </row>
    <row r="27" spans="1:5" x14ac:dyDescent="0.2">
      <c r="A27" s="1" t="s">
        <v>41</v>
      </c>
      <c r="B27" s="32">
        <v>0</v>
      </c>
      <c r="C27" s="17"/>
    </row>
    <row r="28" spans="1:5" x14ac:dyDescent="0.2">
      <c r="A28" s="1" t="s">
        <v>85</v>
      </c>
      <c r="B28" s="32">
        <v>0</v>
      </c>
      <c r="C28" s="17"/>
    </row>
    <row r="29" spans="1:5" x14ac:dyDescent="0.2">
      <c r="A29" s="32" t="s">
        <v>39</v>
      </c>
      <c r="B29" s="32">
        <v>0</v>
      </c>
      <c r="C29" s="17"/>
    </row>
    <row r="30" spans="1:5" x14ac:dyDescent="0.2">
      <c r="A30" s="32" t="s">
        <v>39</v>
      </c>
      <c r="B30" s="32">
        <v>0</v>
      </c>
      <c r="C30" s="17"/>
    </row>
    <row r="31" spans="1:5" x14ac:dyDescent="0.2">
      <c r="A31" s="22" t="s">
        <v>98</v>
      </c>
      <c r="B31" s="23">
        <f>SUM(B22:B30)</f>
        <v>2024</v>
      </c>
      <c r="C31" s="17"/>
    </row>
    <row r="32" spans="1:5" x14ac:dyDescent="0.2">
      <c r="A32" s="45"/>
      <c r="B32" s="24"/>
      <c r="C32" s="17"/>
    </row>
    <row r="33" spans="1:5" x14ac:dyDescent="0.2">
      <c r="A33" s="2" t="s">
        <v>86</v>
      </c>
    </row>
    <row r="34" spans="1:5" x14ac:dyDescent="0.2">
      <c r="A34" s="1" t="s">
        <v>87</v>
      </c>
      <c r="B34" s="54">
        <f>IF(B17= "No","A Valid Logbook is Required",B19*B31)</f>
        <v>674.66666666666663</v>
      </c>
      <c r="C34" s="55"/>
    </row>
    <row r="35" spans="1:5" x14ac:dyDescent="0.2">
      <c r="A35" s="1" t="s">
        <v>88</v>
      </c>
      <c r="B35" s="54">
        <f>IF(B2&lt;=2022,IF(B15&gt;5000,5000*Data!C63,B15*Data!C63),IF(B2=2023,IF(B15&gt;5000,5000*Data!C64,B15*Data!C64),IF(B15&gt;5000,5000*Data!C65,B15*Data!C65) ))</f>
        <v>4250</v>
      </c>
      <c r="C35" s="55"/>
    </row>
    <row r="38" spans="1:5" x14ac:dyDescent="0.2">
      <c r="A38" s="10" t="s">
        <v>89</v>
      </c>
      <c r="B38" s="10" t="s">
        <v>35</v>
      </c>
      <c r="C38" s="10" t="s">
        <v>34</v>
      </c>
      <c r="D38" s="10" t="s">
        <v>36</v>
      </c>
    </row>
    <row r="39" spans="1:5" x14ac:dyDescent="0.2">
      <c r="A39" s="1" t="s">
        <v>48</v>
      </c>
      <c r="B39" s="32">
        <v>0</v>
      </c>
      <c r="C39" s="49">
        <v>0.2024</v>
      </c>
      <c r="D39" s="8">
        <f t="shared" ref="D39:D50" si="0">B39*C39</f>
        <v>0</v>
      </c>
    </row>
    <row r="40" spans="1:5" x14ac:dyDescent="0.2">
      <c r="A40" s="1" t="s">
        <v>49</v>
      </c>
      <c r="B40" s="32">
        <v>0</v>
      </c>
      <c r="C40" s="49">
        <v>0.2024</v>
      </c>
      <c r="D40" s="8">
        <f t="shared" si="0"/>
        <v>0</v>
      </c>
    </row>
    <row r="41" spans="1:5" x14ac:dyDescent="0.2">
      <c r="A41" s="9" t="s">
        <v>43</v>
      </c>
      <c r="B41" s="32">
        <v>0</v>
      </c>
      <c r="C41" s="49">
        <v>0.2024</v>
      </c>
      <c r="D41" s="8">
        <f t="shared" si="0"/>
        <v>0</v>
      </c>
    </row>
    <row r="42" spans="1:5" x14ac:dyDescent="0.2">
      <c r="A42" s="9" t="s">
        <v>42</v>
      </c>
      <c r="B42" s="32">
        <v>0</v>
      </c>
      <c r="C42" s="49">
        <v>0.2024</v>
      </c>
      <c r="D42" s="8">
        <f t="shared" si="0"/>
        <v>0</v>
      </c>
    </row>
    <row r="43" spans="1:5" x14ac:dyDescent="0.2">
      <c r="A43" s="9" t="s">
        <v>44</v>
      </c>
      <c r="B43" s="32">
        <v>0</v>
      </c>
      <c r="C43" s="49">
        <v>0.2024</v>
      </c>
      <c r="D43" s="8">
        <f t="shared" si="0"/>
        <v>0</v>
      </c>
    </row>
    <row r="44" spans="1:5" x14ac:dyDescent="0.2">
      <c r="A44" s="9" t="s">
        <v>90</v>
      </c>
      <c r="B44" s="32">
        <v>0</v>
      </c>
      <c r="C44" s="49">
        <v>0.2024</v>
      </c>
      <c r="D44" s="8">
        <f t="shared" si="0"/>
        <v>0</v>
      </c>
    </row>
    <row r="45" spans="1:5" x14ac:dyDescent="0.2">
      <c r="A45" s="1" t="s">
        <v>45</v>
      </c>
      <c r="B45" s="32">
        <v>0</v>
      </c>
      <c r="C45" s="49">
        <v>0.2024</v>
      </c>
      <c r="D45" s="8">
        <f t="shared" si="0"/>
        <v>0</v>
      </c>
    </row>
    <row r="46" spans="1:5" x14ac:dyDescent="0.2">
      <c r="A46" s="1" t="s">
        <v>99</v>
      </c>
      <c r="B46" s="32">
        <v>0</v>
      </c>
      <c r="C46" s="49">
        <v>0.2024</v>
      </c>
      <c r="D46" s="8">
        <f t="shared" si="0"/>
        <v>0</v>
      </c>
      <c r="E46" s="3"/>
    </row>
    <row r="47" spans="1:5" x14ac:dyDescent="0.2">
      <c r="A47" s="9" t="s">
        <v>46</v>
      </c>
      <c r="B47" s="32">
        <v>0</v>
      </c>
      <c r="C47" s="49">
        <v>0.2024</v>
      </c>
      <c r="D47" s="8">
        <f t="shared" si="0"/>
        <v>0</v>
      </c>
      <c r="E47" s="3"/>
    </row>
    <row r="48" spans="1:5" x14ac:dyDescent="0.2">
      <c r="A48" s="33" t="s">
        <v>39</v>
      </c>
      <c r="B48" s="32">
        <v>0</v>
      </c>
      <c r="C48" s="49">
        <v>0.2024</v>
      </c>
      <c r="D48" s="8">
        <f t="shared" si="0"/>
        <v>0</v>
      </c>
      <c r="E48" s="3"/>
    </row>
    <row r="49" spans="1:11" x14ac:dyDescent="0.2">
      <c r="A49" s="33" t="s">
        <v>39</v>
      </c>
      <c r="B49" s="32">
        <v>0</v>
      </c>
      <c r="C49" s="49">
        <v>0.2024</v>
      </c>
      <c r="D49" s="8">
        <f t="shared" si="0"/>
        <v>0</v>
      </c>
      <c r="E49" s="3"/>
    </row>
    <row r="50" spans="1:11" x14ac:dyDescent="0.2">
      <c r="A50" s="33" t="s">
        <v>39</v>
      </c>
      <c r="B50" s="32">
        <v>0</v>
      </c>
      <c r="C50" s="49">
        <v>0.2024</v>
      </c>
      <c r="D50" s="8">
        <f t="shared" si="0"/>
        <v>0</v>
      </c>
    </row>
    <row r="51" spans="1:11" x14ac:dyDescent="0.2">
      <c r="A51" s="10" t="s">
        <v>47</v>
      </c>
      <c r="B51" s="25">
        <f>SUM(B39:B50)</f>
        <v>0</v>
      </c>
      <c r="C51" s="25"/>
      <c r="D51" s="25">
        <f>SUM(D39:D50)</f>
        <v>0</v>
      </c>
    </row>
    <row r="53" spans="1:11" ht="12.75" customHeight="1" x14ac:dyDescent="0.2">
      <c r="A53" s="50" t="s">
        <v>110</v>
      </c>
      <c r="B53" s="50"/>
      <c r="C53" s="50"/>
      <c r="D53" s="50"/>
      <c r="E53" s="50"/>
      <c r="J53" s="8"/>
    </row>
    <row r="54" spans="1:11" x14ac:dyDescent="0.2">
      <c r="A54" s="50"/>
      <c r="B54" s="50"/>
      <c r="C54" s="50"/>
      <c r="D54" s="50"/>
      <c r="E54" s="50"/>
    </row>
    <row r="55" spans="1:11" x14ac:dyDescent="0.2">
      <c r="A55" s="50"/>
      <c r="B55" s="50"/>
      <c r="C55" s="50"/>
      <c r="D55" s="50"/>
      <c r="E55" s="50"/>
    </row>
    <row r="56" spans="1:11" x14ac:dyDescent="0.2">
      <c r="A56" s="51"/>
      <c r="B56" s="51"/>
      <c r="C56" s="51"/>
      <c r="D56" s="51"/>
      <c r="E56" s="51"/>
    </row>
    <row r="58" spans="1:11" ht="12.75" customHeight="1" x14ac:dyDescent="0.2">
      <c r="A58" s="1" t="s">
        <v>111</v>
      </c>
      <c r="D58" s="1" t="s">
        <v>26</v>
      </c>
      <c r="F58" s="8"/>
    </row>
    <row r="59" spans="1:11" x14ac:dyDescent="0.2">
      <c r="B59" s="26"/>
      <c r="C59" s="8"/>
      <c r="D59" s="8"/>
      <c r="H59" s="8"/>
    </row>
    <row r="63" spans="1:11" x14ac:dyDescent="0.2">
      <c r="E63" s="27"/>
    </row>
    <row r="64" spans="1:11" x14ac:dyDescent="0.2">
      <c r="A64" s="7"/>
      <c r="B64" s="7"/>
      <c r="C64" s="7"/>
      <c r="D64" s="7"/>
      <c r="E64" s="7"/>
      <c r="F64" s="7"/>
      <c r="G64" s="7"/>
      <c r="H64" s="7"/>
      <c r="I64" s="7"/>
      <c r="J64" s="7"/>
      <c r="K64" s="7"/>
    </row>
    <row r="65" spans="1:11" x14ac:dyDescent="0.2">
      <c r="A65" s="7"/>
      <c r="B65" s="7"/>
      <c r="C65" s="7"/>
      <c r="D65" s="7"/>
      <c r="E65" s="7"/>
      <c r="G65" s="7"/>
      <c r="H65" s="7"/>
      <c r="I65" s="7"/>
      <c r="J65" s="7"/>
      <c r="K65" s="7"/>
    </row>
    <row r="66" spans="1:11" x14ac:dyDescent="0.2">
      <c r="A66" s="7"/>
      <c r="B66" s="7"/>
      <c r="C66" s="7"/>
      <c r="D66" s="7"/>
      <c r="E66" s="7"/>
      <c r="F66" s="7"/>
      <c r="G66" s="7"/>
      <c r="H66" s="7"/>
      <c r="I66" s="7"/>
      <c r="J66" s="7"/>
      <c r="K66" s="7"/>
    </row>
    <row r="67" spans="1:11" ht="0.6" customHeight="1" x14ac:dyDescent="0.2">
      <c r="A67" s="7"/>
      <c r="B67" s="7"/>
      <c r="C67" s="7"/>
      <c r="D67" s="7"/>
      <c r="F67" s="7"/>
      <c r="G67" s="7"/>
      <c r="H67" s="7"/>
      <c r="I67" s="7"/>
      <c r="J67" s="7"/>
      <c r="K67" s="7"/>
    </row>
  </sheetData>
  <sheetProtection algorithmName="SHA-512" hashValue="GtpB5LiTpnxzA+yIdoQcm6vGXI7q927xD24DbfZ+5BoNvZf+GLjAwwVIK6tkmV9GPzdYRtrz9uKJeyZTX1mpUQ==" saltValue="S7QFcduT8YTY6K/gAjdTUg==" spinCount="100000" sheet="1" formatCells="0" formatColumns="0" formatRows="0"/>
  <mergeCells count="6">
    <mergeCell ref="A53:E56"/>
    <mergeCell ref="B2:C2"/>
    <mergeCell ref="B3:C3"/>
    <mergeCell ref="B4:C4"/>
    <mergeCell ref="B34:C34"/>
    <mergeCell ref="B35:C35"/>
  </mergeCells>
  <conditionalFormatting sqref="B34:B35">
    <cfRule type="top10" dxfId="0" priority="6" rank="1"/>
  </conditionalFormatting>
  <pageMargins left="0.25" right="0.25" top="0.75" bottom="0.75" header="0.3" footer="0.3"/>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Data!$G$2:$G$4</xm:f>
          </x14:formula1>
          <xm:sqref>B2:C2</xm:sqref>
        </x14:dataValidation>
        <x14:dataValidation type="list" allowBlank="1" showInputMessage="1" showErrorMessage="1" xr:uid="{00000000-0002-0000-0000-000001000000}">
          <x14:formula1>
            <xm:f>Data!$B$12:$C$12</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7"/>
  <sheetViews>
    <sheetView zoomScale="115" zoomScaleNormal="115" workbookViewId="0">
      <selection activeCell="B10" sqref="B10"/>
    </sheetView>
  </sheetViews>
  <sheetFormatPr defaultColWidth="8.7109375" defaultRowHeight="12.75" x14ac:dyDescent="0.2"/>
  <cols>
    <col min="1" max="1" width="31.85546875" style="1" customWidth="1"/>
    <col min="2" max="2" width="12.7109375" style="1" customWidth="1"/>
    <col min="3" max="3" width="13.140625" style="1" customWidth="1"/>
    <col min="4" max="4" width="18.140625" style="1" bestFit="1" customWidth="1"/>
    <col min="5" max="5" width="8.5703125" style="1" customWidth="1"/>
    <col min="6" max="6" width="10.140625" style="1" bestFit="1" customWidth="1"/>
    <col min="7" max="7" width="4.140625" style="1" customWidth="1"/>
    <col min="8" max="8" width="11.140625" style="1" bestFit="1" customWidth="1"/>
    <col min="9" max="9" width="9.85546875" style="1" bestFit="1" customWidth="1"/>
    <col min="10" max="10" width="11.140625" style="1" bestFit="1" customWidth="1"/>
    <col min="11" max="16384" width="8.7109375" style="1"/>
  </cols>
  <sheetData>
    <row r="1" spans="1:9" x14ac:dyDescent="0.2">
      <c r="A1" s="2" t="s">
        <v>28</v>
      </c>
      <c r="B1" s="2"/>
    </row>
    <row r="2" spans="1:9" x14ac:dyDescent="0.2">
      <c r="A2" s="2" t="s">
        <v>30</v>
      </c>
      <c r="B2" s="57">
        <f>'Car Expenses Worksheet'!B2:C2</f>
        <v>2024</v>
      </c>
      <c r="C2" s="59"/>
    </row>
    <row r="3" spans="1:9" x14ac:dyDescent="0.2">
      <c r="A3" s="2" t="s">
        <v>29</v>
      </c>
      <c r="B3" s="57" t="str">
        <f>'Car Expenses Worksheet'!B3:C3</f>
        <v>Bond, James Bond</v>
      </c>
      <c r="C3" s="58"/>
    </row>
    <row r="4" spans="1:9" x14ac:dyDescent="0.2">
      <c r="A4" s="2" t="s">
        <v>31</v>
      </c>
      <c r="B4" s="57" t="str">
        <f>'Car Expenses Worksheet'!B4:C4</f>
        <v>Secret Agent</v>
      </c>
      <c r="C4" s="58"/>
    </row>
    <row r="5" spans="1:9" x14ac:dyDescent="0.2">
      <c r="A5" s="2"/>
      <c r="B5" s="4"/>
    </row>
    <row r="6" spans="1:9" x14ac:dyDescent="0.2">
      <c r="A6" s="2" t="s">
        <v>33</v>
      </c>
    </row>
    <row r="7" spans="1:9" x14ac:dyDescent="0.2">
      <c r="A7" s="2"/>
    </row>
    <row r="8" spans="1:9" x14ac:dyDescent="0.2">
      <c r="A8" s="10" t="s">
        <v>50</v>
      </c>
      <c r="B8" s="10" t="s">
        <v>35</v>
      </c>
      <c r="C8" s="10" t="s">
        <v>34</v>
      </c>
      <c r="D8" s="10" t="s">
        <v>36</v>
      </c>
    </row>
    <row r="9" spans="1:9" x14ac:dyDescent="0.2">
      <c r="A9" s="9" t="s">
        <v>51</v>
      </c>
      <c r="B9" s="32">
        <v>0</v>
      </c>
      <c r="C9" s="49">
        <v>0.2024</v>
      </c>
      <c r="D9" s="8">
        <f>B9*C9</f>
        <v>0</v>
      </c>
    </row>
    <row r="10" spans="1:9" x14ac:dyDescent="0.2">
      <c r="A10" s="9" t="s">
        <v>52</v>
      </c>
      <c r="B10" s="32">
        <v>0</v>
      </c>
      <c r="C10" s="49">
        <v>0.2024</v>
      </c>
      <c r="D10" s="8">
        <f>B10*C10</f>
        <v>0</v>
      </c>
    </row>
    <row r="11" spans="1:9" x14ac:dyDescent="0.2">
      <c r="A11" s="1" t="s">
        <v>53</v>
      </c>
      <c r="B11" s="32">
        <v>0</v>
      </c>
      <c r="C11" s="49">
        <v>0.2024</v>
      </c>
      <c r="D11" s="8">
        <f>B11*C11</f>
        <v>0</v>
      </c>
    </row>
    <row r="12" spans="1:9" x14ac:dyDescent="0.2">
      <c r="A12" s="33" t="s">
        <v>39</v>
      </c>
      <c r="B12" s="32">
        <v>0</v>
      </c>
      <c r="C12" s="49">
        <v>0.2024</v>
      </c>
      <c r="D12" s="8">
        <f>B12*C12</f>
        <v>0</v>
      </c>
    </row>
    <row r="13" spans="1:9" x14ac:dyDescent="0.2">
      <c r="A13" s="10" t="s">
        <v>54</v>
      </c>
      <c r="B13" s="12">
        <f>SUM(B9:B12)</f>
        <v>0</v>
      </c>
      <c r="C13" s="13"/>
      <c r="D13" s="12">
        <f>SUM(D9:D12)</f>
        <v>0</v>
      </c>
    </row>
    <row r="14" spans="1:9" x14ac:dyDescent="0.2">
      <c r="B14" s="6"/>
      <c r="C14" s="6"/>
    </row>
    <row r="15" spans="1:9" x14ac:dyDescent="0.2">
      <c r="A15" s="10" t="s">
        <v>55</v>
      </c>
      <c r="B15" s="10" t="s">
        <v>35</v>
      </c>
      <c r="C15" s="10" t="s">
        <v>34</v>
      </c>
      <c r="D15" s="10" t="s">
        <v>36</v>
      </c>
      <c r="E15" s="3"/>
    </row>
    <row r="16" spans="1:9" x14ac:dyDescent="0.2">
      <c r="A16" s="9" t="s">
        <v>93</v>
      </c>
      <c r="B16" s="32">
        <v>0</v>
      </c>
      <c r="C16" s="49">
        <v>0.2024</v>
      </c>
      <c r="D16" s="8">
        <f t="shared" ref="D16:D21" si="0">B16*C16</f>
        <v>0</v>
      </c>
      <c r="E16" s="3"/>
      <c r="H16" s="3"/>
      <c r="I16" s="3"/>
    </row>
    <row r="17" spans="1:9" x14ac:dyDescent="0.2">
      <c r="A17" s="9" t="s">
        <v>56</v>
      </c>
      <c r="B17" s="32">
        <v>0</v>
      </c>
      <c r="C17" s="49">
        <v>0.2024</v>
      </c>
      <c r="D17" s="8">
        <f t="shared" si="0"/>
        <v>0</v>
      </c>
      <c r="H17" s="3"/>
    </row>
    <row r="18" spans="1:9" x14ac:dyDescent="0.2">
      <c r="A18" s="1" t="s">
        <v>57</v>
      </c>
      <c r="B18" s="32">
        <v>0</v>
      </c>
      <c r="C18" s="49">
        <v>0.2024</v>
      </c>
      <c r="D18" s="8">
        <f t="shared" si="0"/>
        <v>0</v>
      </c>
      <c r="H18" s="3"/>
    </row>
    <row r="19" spans="1:9" x14ac:dyDescent="0.2">
      <c r="A19" s="1" t="s">
        <v>58</v>
      </c>
      <c r="B19" s="32">
        <v>0</v>
      </c>
      <c r="C19" s="49">
        <v>0.2024</v>
      </c>
      <c r="D19" s="8">
        <f t="shared" si="0"/>
        <v>0</v>
      </c>
      <c r="H19" s="3"/>
    </row>
    <row r="20" spans="1:9" x14ac:dyDescent="0.2">
      <c r="A20" s="33" t="s">
        <v>39</v>
      </c>
      <c r="B20" s="32">
        <v>0</v>
      </c>
      <c r="C20" s="49">
        <v>0.2024</v>
      </c>
      <c r="D20" s="8">
        <f t="shared" si="0"/>
        <v>0</v>
      </c>
      <c r="H20" s="3"/>
    </row>
    <row r="21" spans="1:9" x14ac:dyDescent="0.2">
      <c r="A21" s="33" t="s">
        <v>39</v>
      </c>
      <c r="B21" s="32">
        <v>0</v>
      </c>
      <c r="C21" s="49">
        <v>0.2024</v>
      </c>
      <c r="D21" s="8">
        <f t="shared" si="0"/>
        <v>0</v>
      </c>
      <c r="H21" s="3"/>
      <c r="I21" s="3"/>
    </row>
    <row r="22" spans="1:9" x14ac:dyDescent="0.2">
      <c r="A22" s="10" t="s">
        <v>59</v>
      </c>
      <c r="B22" s="12">
        <f>SUM(B16:B21)</f>
        <v>0</v>
      </c>
      <c r="C22" s="13"/>
      <c r="D22" s="12">
        <f>SUM(D16:D21)</f>
        <v>0</v>
      </c>
      <c r="H22" s="3"/>
      <c r="I22" s="3"/>
    </row>
    <row r="23" spans="1:9" x14ac:dyDescent="0.2">
      <c r="A23" s="2"/>
      <c r="B23" s="2"/>
      <c r="E23" s="4"/>
      <c r="H23" s="3"/>
    </row>
    <row r="24" spans="1:9" x14ac:dyDescent="0.2">
      <c r="A24" s="10" t="s">
        <v>60</v>
      </c>
      <c r="B24" s="10" t="s">
        <v>35</v>
      </c>
      <c r="C24" s="48" t="s">
        <v>34</v>
      </c>
      <c r="D24" s="10" t="s">
        <v>36</v>
      </c>
      <c r="E24" s="4"/>
      <c r="F24" s="4"/>
    </row>
    <row r="25" spans="1:9" x14ac:dyDescent="0.2">
      <c r="A25" s="1" t="s">
        <v>65</v>
      </c>
      <c r="B25" s="34">
        <v>0</v>
      </c>
      <c r="C25" s="49">
        <v>0.2024</v>
      </c>
      <c r="D25" s="8">
        <f t="shared" ref="D25:D38" si="1">B25*C25</f>
        <v>0</v>
      </c>
    </row>
    <row r="26" spans="1:9" x14ac:dyDescent="0.2">
      <c r="A26" s="1" t="s">
        <v>62</v>
      </c>
      <c r="B26" s="34">
        <v>0</v>
      </c>
      <c r="C26" s="49">
        <v>0.2024</v>
      </c>
      <c r="D26" s="8">
        <f t="shared" si="1"/>
        <v>0</v>
      </c>
    </row>
    <row r="27" spans="1:9" x14ac:dyDescent="0.2">
      <c r="A27" s="1" t="s">
        <v>57</v>
      </c>
      <c r="B27" s="32">
        <v>0</v>
      </c>
      <c r="C27" s="49">
        <v>0.2024</v>
      </c>
      <c r="D27" s="8">
        <f t="shared" si="1"/>
        <v>0</v>
      </c>
    </row>
    <row r="28" spans="1:9" ht="12" customHeight="1" x14ac:dyDescent="0.2">
      <c r="A28" s="1" t="s">
        <v>63</v>
      </c>
      <c r="B28" s="32">
        <v>0</v>
      </c>
      <c r="C28" s="49">
        <v>0.2024</v>
      </c>
      <c r="D28" s="8">
        <f t="shared" si="1"/>
        <v>0</v>
      </c>
    </row>
    <row r="29" spans="1:9" x14ac:dyDescent="0.2">
      <c r="A29" s="1" t="s">
        <v>64</v>
      </c>
      <c r="B29" s="32">
        <v>0</v>
      </c>
      <c r="C29" s="49">
        <v>0.2024</v>
      </c>
      <c r="D29" s="8">
        <f t="shared" si="1"/>
        <v>0</v>
      </c>
    </row>
    <row r="30" spans="1:9" x14ac:dyDescent="0.2">
      <c r="A30" s="1" t="s">
        <v>66</v>
      </c>
      <c r="B30" s="32">
        <v>0</v>
      </c>
      <c r="C30" s="49">
        <v>0.2024</v>
      </c>
      <c r="D30" s="8">
        <f t="shared" si="1"/>
        <v>0</v>
      </c>
      <c r="E30" s="5"/>
    </row>
    <row r="31" spans="1:9" x14ac:dyDescent="0.2">
      <c r="A31" s="1" t="s">
        <v>58</v>
      </c>
      <c r="B31" s="32">
        <v>0</v>
      </c>
      <c r="C31" s="49">
        <v>0.2024</v>
      </c>
      <c r="D31" s="8">
        <f t="shared" si="1"/>
        <v>0</v>
      </c>
      <c r="E31" s="4"/>
    </row>
    <row r="32" spans="1:9" x14ac:dyDescent="0.2">
      <c r="A32" s="1" t="s">
        <v>67</v>
      </c>
      <c r="B32" s="32">
        <v>0</v>
      </c>
      <c r="C32" s="49">
        <v>0.2024</v>
      </c>
      <c r="D32" s="8">
        <f t="shared" si="1"/>
        <v>0</v>
      </c>
      <c r="E32" s="6"/>
    </row>
    <row r="33" spans="1:6" x14ac:dyDescent="0.2">
      <c r="A33" s="1" t="s">
        <v>68</v>
      </c>
      <c r="B33" s="32">
        <v>0</v>
      </c>
      <c r="C33" s="49">
        <v>0.2024</v>
      </c>
      <c r="D33" s="8">
        <f t="shared" si="1"/>
        <v>0</v>
      </c>
      <c r="E33" s="4"/>
    </row>
    <row r="34" spans="1:6" x14ac:dyDescent="0.2">
      <c r="A34" s="1" t="s">
        <v>92</v>
      </c>
      <c r="B34" s="32">
        <v>0</v>
      </c>
      <c r="C34" s="49">
        <v>0.2024</v>
      </c>
      <c r="D34" s="8">
        <f t="shared" si="1"/>
        <v>0</v>
      </c>
      <c r="E34" s="6"/>
    </row>
    <row r="35" spans="1:6" x14ac:dyDescent="0.2">
      <c r="A35" s="1" t="s">
        <v>94</v>
      </c>
      <c r="B35" s="32">
        <v>0</v>
      </c>
      <c r="C35" s="49">
        <v>0.2024</v>
      </c>
      <c r="D35" s="8">
        <f t="shared" si="1"/>
        <v>0</v>
      </c>
    </row>
    <row r="36" spans="1:6" x14ac:dyDescent="0.2">
      <c r="A36" s="33" t="s">
        <v>39</v>
      </c>
      <c r="B36" s="32">
        <v>0</v>
      </c>
      <c r="C36" s="49">
        <v>0.2024</v>
      </c>
      <c r="D36" s="8">
        <f t="shared" si="1"/>
        <v>0</v>
      </c>
    </row>
    <row r="37" spans="1:6" x14ac:dyDescent="0.2">
      <c r="A37" s="33" t="s">
        <v>39</v>
      </c>
      <c r="B37" s="32">
        <v>0</v>
      </c>
      <c r="C37" s="49">
        <v>0.2024</v>
      </c>
      <c r="D37" s="8">
        <f t="shared" si="1"/>
        <v>0</v>
      </c>
    </row>
    <row r="38" spans="1:6" x14ac:dyDescent="0.2">
      <c r="A38" s="33" t="s">
        <v>39</v>
      </c>
      <c r="B38" s="32">
        <v>0</v>
      </c>
      <c r="C38" s="49">
        <v>0.2024</v>
      </c>
      <c r="D38" s="8">
        <f t="shared" si="1"/>
        <v>0</v>
      </c>
    </row>
    <row r="39" spans="1:6" x14ac:dyDescent="0.2">
      <c r="A39" s="10" t="s">
        <v>61</v>
      </c>
      <c r="B39" s="11">
        <f>SUM(B25:B38)</f>
        <v>0</v>
      </c>
      <c r="C39" s="11"/>
      <c r="D39" s="11">
        <f>SUM(D25:D38)</f>
        <v>0</v>
      </c>
    </row>
    <row r="41" spans="1:6" x14ac:dyDescent="0.2">
      <c r="A41" s="10" t="s">
        <v>91</v>
      </c>
      <c r="B41" s="10" t="s">
        <v>35</v>
      </c>
      <c r="C41" s="10" t="s">
        <v>34</v>
      </c>
      <c r="D41" s="10" t="s">
        <v>70</v>
      </c>
    </row>
    <row r="42" spans="1:6" x14ac:dyDescent="0.2">
      <c r="A42" s="33" t="s">
        <v>69</v>
      </c>
      <c r="B42" s="32">
        <v>0</v>
      </c>
      <c r="C42" s="49">
        <v>0.2024</v>
      </c>
      <c r="D42" s="41">
        <v>45292</v>
      </c>
    </row>
    <row r="43" spans="1:6" x14ac:dyDescent="0.2">
      <c r="A43" s="33" t="s">
        <v>71</v>
      </c>
      <c r="B43" s="32">
        <v>0</v>
      </c>
      <c r="C43" s="49">
        <v>0.2024</v>
      </c>
      <c r="D43" s="41">
        <v>45292</v>
      </c>
    </row>
    <row r="44" spans="1:6" x14ac:dyDescent="0.2">
      <c r="A44" s="33" t="s">
        <v>72</v>
      </c>
      <c r="B44" s="32">
        <v>0</v>
      </c>
      <c r="C44" s="49">
        <v>0.2024</v>
      </c>
      <c r="D44" s="41">
        <v>45292</v>
      </c>
      <c r="E44" s="3"/>
    </row>
    <row r="45" spans="1:6" x14ac:dyDescent="0.2">
      <c r="A45" s="33" t="s">
        <v>39</v>
      </c>
      <c r="B45" s="32">
        <v>0</v>
      </c>
      <c r="C45" s="49">
        <v>0.2024</v>
      </c>
      <c r="D45" s="41">
        <v>45292</v>
      </c>
      <c r="E45" s="3"/>
    </row>
    <row r="46" spans="1:6" x14ac:dyDescent="0.2">
      <c r="A46" s="33" t="s">
        <v>39</v>
      </c>
      <c r="B46" s="32">
        <v>0</v>
      </c>
      <c r="C46" s="49">
        <v>0.2024</v>
      </c>
      <c r="D46" s="41">
        <v>45292</v>
      </c>
      <c r="E46" s="3"/>
    </row>
    <row r="47" spans="1:6" x14ac:dyDescent="0.2">
      <c r="E47" s="3"/>
    </row>
    <row r="48" spans="1:6" x14ac:dyDescent="0.2">
      <c r="A48" s="56" t="s">
        <v>109</v>
      </c>
      <c r="B48" s="56"/>
      <c r="C48" s="56"/>
      <c r="D48" s="56"/>
      <c r="E48" s="56"/>
      <c r="F48" s="56"/>
    </row>
    <row r="49" spans="1:11" x14ac:dyDescent="0.2">
      <c r="A49" s="56"/>
      <c r="B49" s="56"/>
      <c r="C49" s="56"/>
      <c r="D49" s="56"/>
      <c r="E49" s="56"/>
      <c r="F49" s="56"/>
    </row>
    <row r="50" spans="1:11" x14ac:dyDescent="0.2">
      <c r="A50" s="56"/>
      <c r="B50" s="56"/>
      <c r="C50" s="56"/>
      <c r="D50" s="56"/>
      <c r="E50" s="56"/>
      <c r="F50" s="56"/>
    </row>
    <row r="51" spans="1:11" x14ac:dyDescent="0.2">
      <c r="A51" s="56"/>
      <c r="B51" s="56"/>
      <c r="C51" s="56"/>
      <c r="D51" s="56"/>
      <c r="E51" s="56"/>
      <c r="F51" s="56"/>
      <c r="G51" s="7"/>
      <c r="H51" s="7"/>
      <c r="I51" s="7"/>
      <c r="J51" s="7"/>
      <c r="K51" s="7"/>
    </row>
    <row r="52" spans="1:11" x14ac:dyDescent="0.2">
      <c r="A52" s="56"/>
      <c r="B52" s="56"/>
      <c r="C52" s="56"/>
      <c r="D52" s="56"/>
      <c r="E52" s="56"/>
      <c r="F52" s="56"/>
      <c r="G52" s="7"/>
      <c r="H52" s="7"/>
      <c r="I52" s="7"/>
      <c r="J52" s="7"/>
      <c r="K52" s="7"/>
    </row>
    <row r="53" spans="1:11" x14ac:dyDescent="0.2">
      <c r="A53" s="56"/>
      <c r="B53" s="56"/>
      <c r="C53" s="56"/>
      <c r="D53" s="56"/>
      <c r="E53" s="56"/>
      <c r="F53" s="56"/>
      <c r="G53" s="7"/>
      <c r="H53" s="7"/>
      <c r="I53" s="7"/>
      <c r="J53" s="7"/>
      <c r="K53" s="7"/>
    </row>
    <row r="54" spans="1:11" x14ac:dyDescent="0.2">
      <c r="A54" s="56"/>
      <c r="B54" s="56"/>
      <c r="C54" s="56"/>
      <c r="D54" s="56"/>
      <c r="E54" s="56"/>
      <c r="F54" s="56"/>
      <c r="G54" s="7"/>
      <c r="H54" s="7"/>
      <c r="I54" s="7"/>
      <c r="J54" s="7"/>
      <c r="K54" s="7"/>
    </row>
    <row r="55" spans="1:11" x14ac:dyDescent="0.2">
      <c r="A55" s="56"/>
      <c r="B55" s="56"/>
      <c r="C55" s="56"/>
      <c r="D55" s="56"/>
      <c r="E55" s="56"/>
      <c r="F55" s="56"/>
      <c r="G55" s="7"/>
      <c r="H55" s="7"/>
      <c r="I55" s="7"/>
      <c r="J55" s="7"/>
      <c r="K55" s="7"/>
    </row>
    <row r="57" spans="1:11" x14ac:dyDescent="0.2">
      <c r="A57" s="1" t="s">
        <v>111</v>
      </c>
      <c r="D57" s="1" t="s">
        <v>27</v>
      </c>
    </row>
  </sheetData>
  <sheetProtection algorithmName="SHA-512" hashValue="HNbeXAYRZedWYXL8FyrSH7ueR5vvfCZte4XAiUEcwN9ZUQBoSGDdssxQQz11/+Q23IND2ZD1nh1QmIHV274vGw==" saltValue="5jPBBQXw6lWasqr5aJdNaw==" spinCount="100000" sheet="1" formatCells="0" formatColumns="0" formatRows="0"/>
  <mergeCells count="4">
    <mergeCell ref="A48:F55"/>
    <mergeCell ref="B4:C4"/>
    <mergeCell ref="B3:C3"/>
    <mergeCell ref="B2:C2"/>
  </mergeCells>
  <phoneticPr fontId="2" type="noConversion"/>
  <dataValidations disablePrompts="1" count="1">
    <dataValidation type="list" allowBlank="1" showInputMessage="1" showErrorMessage="1" sqref="E43" xr:uid="{00000000-0002-0000-0100-000000000000}">
      <formula1>Accountants</formula1>
    </dataValidation>
  </dataValidations>
  <hyperlinks>
    <hyperlink ref="C24" r:id="rId1" xr:uid="{00000000-0004-0000-0100-000000000000}"/>
  </hyperlinks>
  <pageMargins left="0.25" right="0.25" top="0.75" bottom="0.75" header="0.3" footer="0.3"/>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65"/>
  <sheetViews>
    <sheetView topLeftCell="A28" workbookViewId="0">
      <selection activeCell="C64" sqref="C64"/>
    </sheetView>
  </sheetViews>
  <sheetFormatPr defaultColWidth="9.140625" defaultRowHeight="12.75" x14ac:dyDescent="0.2"/>
  <cols>
    <col min="1" max="1" width="23.85546875" style="37" bestFit="1" customWidth="1"/>
    <col min="2" max="2" width="12.140625" style="37" bestFit="1" customWidth="1"/>
    <col min="3" max="4" width="10.140625" style="37" bestFit="1" customWidth="1"/>
    <col min="5" max="16384" width="9.140625" style="37"/>
  </cols>
  <sheetData>
    <row r="1" spans="1:8" x14ac:dyDescent="0.2">
      <c r="B1" s="44">
        <v>42185</v>
      </c>
      <c r="C1" s="44">
        <v>42551</v>
      </c>
      <c r="D1" s="44"/>
    </row>
    <row r="2" spans="1:8" x14ac:dyDescent="0.2">
      <c r="A2" s="35" t="s">
        <v>3</v>
      </c>
      <c r="B2" s="36">
        <v>0.49</v>
      </c>
      <c r="G2" s="37">
        <v>2022</v>
      </c>
    </row>
    <row r="3" spans="1:8" x14ac:dyDescent="0.2">
      <c r="A3" s="35" t="s">
        <v>1</v>
      </c>
      <c r="B3" s="37">
        <v>2.0647000000000002</v>
      </c>
      <c r="G3" s="37">
        <v>2023</v>
      </c>
    </row>
    <row r="4" spans="1:8" x14ac:dyDescent="0.2">
      <c r="A4" s="35" t="s">
        <v>2</v>
      </c>
      <c r="B4" s="37">
        <v>1.8692</v>
      </c>
      <c r="G4" s="37">
        <v>2024</v>
      </c>
    </row>
    <row r="5" spans="1:8" x14ac:dyDescent="0.2">
      <c r="A5" s="37" t="s">
        <v>101</v>
      </c>
      <c r="B5" s="37">
        <f>IF('Car Expenses Worksheet'!B2:C2=2015,IF((Data!B1-'Car Expenses Worksheet'!B14)&lt;365,Data!B1-'Car Expenses Worksheet'!B14,365),366)</f>
        <v>366</v>
      </c>
    </row>
    <row r="7" spans="1:8" x14ac:dyDescent="0.2">
      <c r="A7" s="37">
        <v>0</v>
      </c>
      <c r="B7" s="37">
        <v>14999</v>
      </c>
      <c r="C7" s="38">
        <v>0.26</v>
      </c>
    </row>
    <row r="8" spans="1:8" x14ac:dyDescent="0.2">
      <c r="A8" s="37">
        <v>15000</v>
      </c>
      <c r="B8" s="37">
        <v>24999</v>
      </c>
      <c r="C8" s="38">
        <v>0.2</v>
      </c>
    </row>
    <row r="9" spans="1:8" x14ac:dyDescent="0.2">
      <c r="A9" s="37">
        <v>25000</v>
      </c>
      <c r="B9" s="37">
        <v>39999</v>
      </c>
      <c r="C9" s="38">
        <v>0.11</v>
      </c>
    </row>
    <row r="10" spans="1:8" x14ac:dyDescent="0.2">
      <c r="A10" s="37">
        <v>40000</v>
      </c>
      <c r="C10" s="38">
        <v>7.0000000000000007E-2</v>
      </c>
    </row>
    <row r="12" spans="1:8" x14ac:dyDescent="0.2">
      <c r="A12" s="37" t="s">
        <v>4</v>
      </c>
      <c r="B12" s="37" t="s">
        <v>22</v>
      </c>
      <c r="C12" s="37" t="s">
        <v>23</v>
      </c>
    </row>
    <row r="13" spans="1:8" x14ac:dyDescent="0.2">
      <c r="A13" s="37" t="s">
        <v>5</v>
      </c>
      <c r="B13" s="37" t="s">
        <v>23</v>
      </c>
      <c r="C13" s="37" t="s">
        <v>24</v>
      </c>
    </row>
    <row r="14" spans="1:8" x14ac:dyDescent="0.2">
      <c r="A14" s="37" t="s">
        <v>6</v>
      </c>
      <c r="C14" s="37" t="s">
        <v>25</v>
      </c>
    </row>
    <row r="15" spans="1:8" x14ac:dyDescent="0.2">
      <c r="A15" s="37" t="s">
        <v>7</v>
      </c>
    </row>
    <row r="16" spans="1:8" x14ac:dyDescent="0.2">
      <c r="G16" s="37">
        <v>2020</v>
      </c>
      <c r="H16" s="37">
        <v>57581</v>
      </c>
    </row>
    <row r="17" spans="1:8" x14ac:dyDescent="0.2">
      <c r="A17" s="35" t="s">
        <v>8</v>
      </c>
      <c r="B17" s="39">
        <f>IF('Car Expenses Worksheet'!B2:C2=2024,Data!H20,IF('Car Expenses Worksheet'!B2:C2=2023,Data!H19,Data!H18))</f>
        <v>69674</v>
      </c>
      <c r="G17" s="37">
        <v>2021</v>
      </c>
      <c r="H17" s="37">
        <v>59136</v>
      </c>
    </row>
    <row r="18" spans="1:8" x14ac:dyDescent="0.2">
      <c r="G18" s="37">
        <v>2022</v>
      </c>
      <c r="H18" s="37">
        <v>60733</v>
      </c>
    </row>
    <row r="19" spans="1:8" x14ac:dyDescent="0.2">
      <c r="G19" s="37">
        <v>2023</v>
      </c>
      <c r="H19" s="37">
        <v>64741</v>
      </c>
    </row>
    <row r="20" spans="1:8" x14ac:dyDescent="0.2">
      <c r="A20" s="37" t="s">
        <v>9</v>
      </c>
      <c r="G20" s="37">
        <v>2024</v>
      </c>
      <c r="H20" s="37">
        <v>69674</v>
      </c>
    </row>
    <row r="21" spans="1:8" x14ac:dyDescent="0.2">
      <c r="A21" s="37" t="s">
        <v>13</v>
      </c>
      <c r="B21" s="37">
        <v>2012</v>
      </c>
    </row>
    <row r="22" spans="1:8" x14ac:dyDescent="0.2">
      <c r="A22" s="37" t="s">
        <v>10</v>
      </c>
      <c r="B22" s="37" t="s">
        <v>11</v>
      </c>
      <c r="C22" s="37" t="s">
        <v>12</v>
      </c>
    </row>
    <row r="23" spans="1:8" x14ac:dyDescent="0.2">
      <c r="A23" s="37">
        <v>0</v>
      </c>
      <c r="B23" s="37">
        <v>6000</v>
      </c>
      <c r="C23" s="38">
        <v>0</v>
      </c>
    </row>
    <row r="24" spans="1:8" x14ac:dyDescent="0.2">
      <c r="A24" s="37">
        <v>6001</v>
      </c>
      <c r="B24" s="37">
        <v>37000</v>
      </c>
      <c r="C24" s="38">
        <v>0.15</v>
      </c>
    </row>
    <row r="25" spans="1:8" x14ac:dyDescent="0.2">
      <c r="A25" s="37">
        <v>37001</v>
      </c>
      <c r="B25" s="37">
        <v>80000</v>
      </c>
      <c r="C25" s="38">
        <v>0.3</v>
      </c>
    </row>
    <row r="26" spans="1:8" x14ac:dyDescent="0.2">
      <c r="A26" s="37">
        <v>80001</v>
      </c>
      <c r="B26" s="37">
        <v>180000</v>
      </c>
      <c r="C26" s="38">
        <v>0.37</v>
      </c>
    </row>
    <row r="27" spans="1:8" x14ac:dyDescent="0.2">
      <c r="A27" s="37">
        <v>180001</v>
      </c>
      <c r="B27" s="37" t="s">
        <v>14</v>
      </c>
      <c r="C27" s="38">
        <v>0.45</v>
      </c>
    </row>
    <row r="29" spans="1:8" x14ac:dyDescent="0.2">
      <c r="A29" s="37" t="s">
        <v>20</v>
      </c>
    </row>
    <row r="30" spans="1:8" x14ac:dyDescent="0.2">
      <c r="A30" s="37" t="s">
        <v>15</v>
      </c>
      <c r="B30" s="39">
        <v>1500</v>
      </c>
    </row>
    <row r="31" spans="1:8" x14ac:dyDescent="0.2">
      <c r="A31" s="37" t="s">
        <v>16</v>
      </c>
      <c r="B31" s="39">
        <v>0.04</v>
      </c>
    </row>
    <row r="32" spans="1:8" x14ac:dyDescent="0.2">
      <c r="A32" s="37" t="s">
        <v>17</v>
      </c>
      <c r="B32" s="39">
        <v>30000</v>
      </c>
    </row>
    <row r="34" spans="1:4" x14ac:dyDescent="0.2">
      <c r="A34" s="37" t="s">
        <v>18</v>
      </c>
    </row>
    <row r="35" spans="1:4" x14ac:dyDescent="0.2">
      <c r="A35" s="40">
        <v>0</v>
      </c>
      <c r="B35" s="40">
        <v>50000</v>
      </c>
      <c r="C35" s="36">
        <v>0</v>
      </c>
    </row>
    <row r="36" spans="1:4" x14ac:dyDescent="0.2">
      <c r="A36" s="40">
        <v>50001</v>
      </c>
      <c r="B36" s="40">
        <v>100000</v>
      </c>
      <c r="C36" s="36">
        <v>5.0000000000000001E-3</v>
      </c>
    </row>
    <row r="37" spans="1:4" x14ac:dyDescent="0.2">
      <c r="A37" s="40">
        <v>100001</v>
      </c>
      <c r="B37" s="40"/>
      <c r="C37" s="36">
        <v>0.01</v>
      </c>
    </row>
    <row r="39" spans="1:4" x14ac:dyDescent="0.2">
      <c r="A39" s="37" t="s">
        <v>19</v>
      </c>
    </row>
    <row r="40" spans="1:4" x14ac:dyDescent="0.2">
      <c r="A40" s="40">
        <v>0</v>
      </c>
      <c r="B40" s="40">
        <v>18839</v>
      </c>
      <c r="C40" s="36">
        <v>0</v>
      </c>
    </row>
    <row r="41" spans="1:4" x14ac:dyDescent="0.2">
      <c r="A41" s="40">
        <v>18840</v>
      </c>
      <c r="B41" s="40">
        <v>22164</v>
      </c>
      <c r="C41" s="39">
        <f>(B41-B40)*0.1</f>
        <v>332.5</v>
      </c>
    </row>
    <row r="42" spans="1:4" x14ac:dyDescent="0.2">
      <c r="A42" s="40">
        <f>B41+1</f>
        <v>22165</v>
      </c>
      <c r="B42" s="40"/>
      <c r="C42" s="36">
        <v>1.4999999999999999E-2</v>
      </c>
      <c r="D42" s="37">
        <f>A42*C42</f>
        <v>332.47499999999997</v>
      </c>
    </row>
    <row r="43" spans="1:4" x14ac:dyDescent="0.2">
      <c r="A43" s="40"/>
      <c r="B43" s="40"/>
      <c r="C43" s="36"/>
    </row>
    <row r="44" spans="1:4" x14ac:dyDescent="0.2">
      <c r="A44" s="40"/>
      <c r="B44" s="40"/>
      <c r="C44" s="36"/>
    </row>
    <row r="45" spans="1:4" x14ac:dyDescent="0.2">
      <c r="A45" s="40"/>
      <c r="B45" s="40"/>
      <c r="C45" s="36"/>
    </row>
    <row r="47" spans="1:4" x14ac:dyDescent="0.2">
      <c r="A47" s="37" t="s">
        <v>21</v>
      </c>
    </row>
    <row r="48" spans="1:4" x14ac:dyDescent="0.2">
      <c r="A48" s="37">
        <v>0</v>
      </c>
      <c r="B48" s="39">
        <v>90000</v>
      </c>
      <c r="C48" s="38">
        <v>0.01</v>
      </c>
    </row>
    <row r="51" spans="1:3" x14ac:dyDescent="0.2">
      <c r="A51" s="35" t="s">
        <v>78</v>
      </c>
      <c r="B51" s="37">
        <v>2015</v>
      </c>
    </row>
    <row r="52" spans="1:3" x14ac:dyDescent="0.2">
      <c r="A52" s="35" t="s">
        <v>79</v>
      </c>
    </row>
    <row r="53" spans="1:3" x14ac:dyDescent="0.2">
      <c r="A53" s="37">
        <v>0</v>
      </c>
      <c r="B53" s="37">
        <v>1600</v>
      </c>
      <c r="C53" s="39">
        <v>0.65</v>
      </c>
    </row>
    <row r="54" spans="1:3" x14ac:dyDescent="0.2">
      <c r="A54" s="37">
        <v>1601</v>
      </c>
      <c r="B54" s="37">
        <v>2600</v>
      </c>
      <c r="C54" s="39">
        <v>0.76</v>
      </c>
    </row>
    <row r="55" spans="1:3" x14ac:dyDescent="0.2">
      <c r="A55" s="37">
        <v>2601</v>
      </c>
      <c r="C55" s="39">
        <v>0.77</v>
      </c>
    </row>
    <row r="56" spans="1:3" x14ac:dyDescent="0.2">
      <c r="C56" s="39"/>
    </row>
    <row r="57" spans="1:3" x14ac:dyDescent="0.2">
      <c r="A57" s="35" t="s">
        <v>80</v>
      </c>
      <c r="C57" s="39"/>
    </row>
    <row r="58" spans="1:3" x14ac:dyDescent="0.2">
      <c r="A58" s="37">
        <v>0</v>
      </c>
      <c r="B58" s="37">
        <v>800</v>
      </c>
      <c r="C58" s="39">
        <v>0.65</v>
      </c>
    </row>
    <row r="59" spans="1:3" x14ac:dyDescent="0.2">
      <c r="A59" s="37">
        <v>801</v>
      </c>
      <c r="B59" s="37">
        <v>1300</v>
      </c>
      <c r="C59" s="39">
        <v>0.76</v>
      </c>
    </row>
    <row r="60" spans="1:3" x14ac:dyDescent="0.2">
      <c r="A60" s="37">
        <v>1301</v>
      </c>
      <c r="C60" s="39">
        <v>0.77</v>
      </c>
    </row>
    <row r="63" spans="1:3" x14ac:dyDescent="0.2">
      <c r="A63" s="37" t="s">
        <v>102</v>
      </c>
      <c r="B63" s="37">
        <v>2022</v>
      </c>
      <c r="C63" s="37">
        <v>0.72</v>
      </c>
    </row>
    <row r="64" spans="1:3" x14ac:dyDescent="0.2">
      <c r="B64" s="37">
        <v>2023</v>
      </c>
      <c r="C64" s="37">
        <v>0.78</v>
      </c>
    </row>
    <row r="65" spans="2:3" x14ac:dyDescent="0.2">
      <c r="B65" s="37">
        <v>2024</v>
      </c>
      <c r="C65" s="37">
        <v>0.85</v>
      </c>
    </row>
  </sheetData>
  <sheetProtection selectLockedCells="1" selectUnlockedCells="1"/>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Car Expenses Worksheet</vt:lpstr>
      <vt:lpstr>Work Related Expenses Schedule</vt:lpstr>
      <vt:lpstr>Data</vt:lpstr>
      <vt:lpstr>Data!Accountants</vt:lpstr>
      <vt:lpstr>Data!Medicare</vt:lpstr>
      <vt:lpstr>TaxYear</vt:lpstr>
      <vt:lpstr>Data!YesNo</vt:lpstr>
    </vt:vector>
  </TitlesOfParts>
  <Company>Austax Accountants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Jelich</dc:creator>
  <cp:lastModifiedBy>Anthony Jelich</cp:lastModifiedBy>
  <cp:lastPrinted>2018-06-27T04:42:15Z</cp:lastPrinted>
  <dcterms:created xsi:type="dcterms:W3CDTF">2006-03-14T23:17:30Z</dcterms:created>
  <dcterms:modified xsi:type="dcterms:W3CDTF">2024-06-30T22:48:54Z</dcterms:modified>
</cp:coreProperties>
</file>